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nde\Desktop\"/>
    </mc:Choice>
  </mc:AlternateContent>
  <xr:revisionPtr revIDLastSave="0" documentId="13_ncr:1_{913DECDB-28C7-46C5-8516-C97575CF298B}" xr6:coauthVersionLast="45" xr6:coauthVersionMax="45" xr10:uidLastSave="{00000000-0000-0000-0000-000000000000}"/>
  <bookViews>
    <workbookView xWindow="-120" yWindow="-120" windowWidth="29040" windowHeight="15840" tabRatio="773" activeTab="4" xr2:uid="{00000000-000D-0000-FFFF-FFFF00000000}"/>
  </bookViews>
  <sheets>
    <sheet name="пояснительная" sheetId="13" r:id="rId1"/>
    <sheet name="ПЕЧАТЬ ПФХД" sheetId="9" r:id="rId2"/>
    <sheet name="ПЕЧАТЬ СИ" sheetId="11" r:id="rId3"/>
    <sheet name="расшифровка 4" sheetId="5" r:id="rId4"/>
    <sheet name="расшифровка 5" sheetId="7" r:id="rId5"/>
    <sheet name="расшифровка 2" sheetId="8" r:id="rId6"/>
    <sheet name="расшифровка 6" sheetId="10" state="hidden" r:id="rId7"/>
    <sheet name="ПРОВЕРКА" sheetId="6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'ПЕЧАТЬ ПФХД'!$A$1:$N$232</definedName>
    <definedName name="_xlnm.Print_Area" localSheetId="2">'ПЕЧАТЬ СИ'!$A$1:$N$80</definedName>
    <definedName name="_xlnm.Print_Area" localSheetId="5">'расшифровка 2'!$A$1:$J$408</definedName>
    <definedName name="_xlnm.Print_Area" localSheetId="3">'расшифровка 4'!$A$1:$J$921</definedName>
    <definedName name="_xlnm.Print_Area" localSheetId="4">'расшифровка 5'!$A$1:$J$319</definedName>
    <definedName name="_xlnm.Print_Area" localSheetId="6">'расшифровка 6'!$A$1:$J$253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9" i="9" l="1"/>
  <c r="H311" i="5" l="1"/>
  <c r="H306" i="5"/>
  <c r="K161" i="9" l="1"/>
  <c r="H294" i="8"/>
  <c r="H361" i="8"/>
  <c r="H360" i="8"/>
  <c r="H359" i="8"/>
  <c r="H358" i="8"/>
  <c r="H357" i="8"/>
  <c r="H356" i="8"/>
  <c r="H293" i="8"/>
  <c r="H291" i="8"/>
  <c r="H290" i="8"/>
  <c r="H288" i="8"/>
  <c r="C5" i="13" l="1"/>
  <c r="H292" i="5"/>
  <c r="G382" i="5" l="1"/>
  <c r="J292" i="5"/>
  <c r="I292" i="5"/>
  <c r="M31" i="5" l="1"/>
  <c r="I540" i="5" l="1"/>
  <c r="J540" i="5" s="1"/>
  <c r="I495" i="5"/>
  <c r="J495" i="5" s="1"/>
  <c r="L30" i="5"/>
  <c r="M30" i="5"/>
  <c r="L31" i="5"/>
  <c r="H156" i="7"/>
  <c r="F156" i="7"/>
  <c r="L119" i="9" l="1"/>
  <c r="M119" i="9"/>
  <c r="H190" i="5" l="1"/>
  <c r="H191" i="5"/>
  <c r="K30" i="5" l="1"/>
  <c r="K31" i="5"/>
  <c r="G10" i="8"/>
  <c r="F10" i="8"/>
  <c r="E10" i="8"/>
  <c r="G10" i="7"/>
  <c r="F10" i="7"/>
  <c r="E10" i="7"/>
  <c r="A315" i="7"/>
  <c r="E315" i="7"/>
  <c r="E5" i="13" l="1"/>
  <c r="D5" i="13"/>
  <c r="A2" i="11" l="1"/>
  <c r="A4" i="13" s="1"/>
  <c r="G176" i="5" l="1"/>
  <c r="I129" i="5" l="1"/>
  <c r="I130" i="5" s="1"/>
  <c r="J129" i="5"/>
  <c r="J130" i="5" s="1"/>
  <c r="H129" i="5"/>
  <c r="H130" i="5" s="1"/>
  <c r="J38" i="11" s="1"/>
  <c r="D9" i="13" l="1"/>
  <c r="D8" i="13" s="1"/>
  <c r="G193" i="7" l="1"/>
  <c r="G519" i="5" l="1"/>
  <c r="G520" i="5"/>
  <c r="G521" i="5"/>
  <c r="G522" i="5"/>
  <c r="G523" i="5"/>
  <c r="G524" i="5"/>
  <c r="G525" i="5"/>
  <c r="G526" i="5"/>
  <c r="G527" i="5"/>
  <c r="E519" i="5"/>
  <c r="G251" i="7"/>
  <c r="G602" i="5"/>
  <c r="G601" i="5"/>
  <c r="G600" i="5"/>
  <c r="G599" i="5"/>
  <c r="G598" i="5"/>
  <c r="G597" i="5"/>
  <c r="G596" i="5"/>
  <c r="G595" i="5"/>
  <c r="G594" i="5"/>
  <c r="G593" i="5"/>
  <c r="G59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591" i="5"/>
  <c r="G87" i="7"/>
  <c r="F45" i="7"/>
  <c r="F24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87" i="5"/>
  <c r="G886" i="5"/>
  <c r="G885" i="5"/>
  <c r="G884" i="5"/>
  <c r="G883" i="5"/>
  <c r="G882" i="5"/>
  <c r="G881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250" i="7"/>
  <c r="G249" i="7"/>
  <c r="G248" i="7"/>
  <c r="G247" i="7"/>
  <c r="G246" i="7"/>
  <c r="G245" i="7"/>
  <c r="G244" i="7"/>
  <c r="G243" i="7"/>
  <c r="G304" i="7"/>
  <c r="G303" i="7"/>
  <c r="G302" i="7"/>
  <c r="G301" i="7"/>
  <c r="G300" i="7"/>
  <c r="G257" i="7"/>
  <c r="G256" i="7"/>
  <c r="G255" i="7"/>
  <c r="G263" i="7"/>
  <c r="G262" i="7"/>
  <c r="G261" i="7"/>
  <c r="G260" i="7"/>
  <c r="G266" i="7"/>
  <c r="G265" i="7"/>
  <c r="G264" i="7"/>
  <c r="G259" i="7"/>
  <c r="G258" i="7"/>
  <c r="G268" i="7"/>
  <c r="G267" i="7"/>
  <c r="G242" i="7"/>
  <c r="G241" i="7"/>
  <c r="G240" i="7"/>
  <c r="G239" i="7"/>
  <c r="I373" i="5"/>
  <c r="J373" i="5"/>
  <c r="H373" i="5"/>
  <c r="I360" i="5"/>
  <c r="J360" i="5"/>
  <c r="H360" i="5"/>
  <c r="G352" i="5"/>
  <c r="G351" i="5"/>
  <c r="G350" i="5"/>
  <c r="G356" i="5"/>
  <c r="G355" i="5"/>
  <c r="G367" i="5"/>
  <c r="G366" i="5"/>
  <c r="G365" i="5"/>
  <c r="G364" i="5"/>
  <c r="G363" i="5"/>
  <c r="G372" i="5"/>
  <c r="G371" i="5"/>
  <c r="G370" i="5"/>
  <c r="G369" i="5"/>
  <c r="G368" i="5"/>
  <c r="G362" i="5"/>
  <c r="G361" i="5"/>
  <c r="G359" i="5"/>
  <c r="G358" i="5"/>
  <c r="G357" i="5"/>
  <c r="G354" i="5"/>
  <c r="G353" i="5"/>
  <c r="G349" i="5"/>
  <c r="G397" i="8"/>
  <c r="F192" i="5"/>
  <c r="F193" i="5"/>
  <c r="F194" i="5"/>
  <c r="F197" i="5"/>
  <c r="F259" i="5"/>
  <c r="F258" i="5"/>
  <c r="F257" i="5"/>
  <c r="F256" i="5"/>
  <c r="F255" i="5"/>
  <c r="F250" i="5"/>
  <c r="F251" i="5"/>
  <c r="F252" i="5"/>
  <c r="F253" i="5"/>
  <c r="F249" i="5"/>
  <c r="G268" i="5"/>
  <c r="G267" i="5"/>
  <c r="D32" i="13"/>
  <c r="D25" i="13"/>
  <c r="J61" i="11" l="1"/>
  <c r="D38" i="13"/>
  <c r="D39" i="13"/>
  <c r="J66" i="11"/>
  <c r="K66" i="11"/>
  <c r="L66" i="11"/>
  <c r="J68" i="11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Q120" i="9"/>
  <c r="R120" i="9"/>
  <c r="Q121" i="9"/>
  <c r="R121" i="9"/>
  <c r="Q122" i="9"/>
  <c r="R122" i="9"/>
  <c r="Q123" i="9"/>
  <c r="R123" i="9"/>
  <c r="Q124" i="9"/>
  <c r="R124" i="9"/>
  <c r="Q125" i="9"/>
  <c r="R125" i="9"/>
  <c r="Q126" i="9"/>
  <c r="R126" i="9"/>
  <c r="Q127" i="9"/>
  <c r="R127" i="9"/>
  <c r="Q128" i="9"/>
  <c r="R128" i="9"/>
  <c r="Q129" i="9"/>
  <c r="R129" i="9"/>
  <c r="Q130" i="9"/>
  <c r="R130" i="9"/>
  <c r="Q131" i="9"/>
  <c r="R131" i="9"/>
  <c r="Q132" i="9"/>
  <c r="R132" i="9"/>
  <c r="Q133" i="9"/>
  <c r="R133" i="9"/>
  <c r="J29" i="11"/>
  <c r="J28" i="11" s="1"/>
  <c r="H28" i="11" s="1"/>
  <c r="G28" i="11" s="1"/>
  <c r="J27" i="11"/>
  <c r="H27" i="11" s="1"/>
  <c r="G27" i="11" s="1"/>
  <c r="I31" i="6"/>
  <c r="I32" i="6" s="1"/>
  <c r="J31" i="6"/>
  <c r="J32" i="6" s="1"/>
  <c r="H31" i="6"/>
  <c r="H32" i="6" s="1"/>
  <c r="I28" i="6"/>
  <c r="I29" i="6" s="1"/>
  <c r="J28" i="6"/>
  <c r="J29" i="6" s="1"/>
  <c r="H28" i="6"/>
  <c r="H29" i="6" s="1"/>
  <c r="L49" i="5"/>
  <c r="M49" i="5"/>
  <c r="K49" i="5"/>
  <c r="E514" i="5"/>
  <c r="E513" i="5"/>
  <c r="E512" i="5"/>
  <c r="E511" i="5"/>
  <c r="E510" i="5"/>
  <c r="E509" i="5"/>
  <c r="G639" i="5"/>
  <c r="G638" i="5"/>
  <c r="G637" i="5"/>
  <c r="L46" i="5"/>
  <c r="M46" i="5"/>
  <c r="K46" i="5"/>
  <c r="J47" i="5"/>
  <c r="M48" i="9" s="1"/>
  <c r="I47" i="5"/>
  <c r="L48" i="9" s="1"/>
  <c r="H47" i="5"/>
  <c r="K48" i="9" s="1"/>
  <c r="L39" i="5"/>
  <c r="M39" i="5"/>
  <c r="K39" i="5"/>
  <c r="I40" i="5"/>
  <c r="J40" i="5"/>
  <c r="H40" i="5"/>
  <c r="J26" i="11" l="1"/>
  <c r="H26" i="11" s="1"/>
  <c r="G26" i="11" s="1"/>
  <c r="H29" i="11"/>
  <c r="G29" i="11" s="1"/>
  <c r="J25" i="11"/>
  <c r="H25" i="11" s="1"/>
  <c r="G25" i="11" s="1"/>
  <c r="G398" i="8"/>
  <c r="G377" i="8"/>
  <c r="G280" i="7"/>
  <c r="G279" i="7"/>
  <c r="G278" i="7"/>
  <c r="G204" i="7"/>
  <c r="G203" i="7"/>
  <c r="G202" i="7"/>
  <c r="G201" i="7"/>
  <c r="G200" i="7"/>
  <c r="G199" i="7"/>
  <c r="G198" i="7"/>
  <c r="G197" i="7"/>
  <c r="G196" i="7"/>
  <c r="G195" i="7"/>
  <c r="G194" i="7"/>
  <c r="G192" i="7"/>
  <c r="G191" i="7"/>
  <c r="G190" i="7"/>
  <c r="G189" i="7"/>
  <c r="G188" i="7"/>
  <c r="G187" i="7"/>
  <c r="G186" i="7"/>
  <c r="G185" i="7"/>
  <c r="G184" i="7"/>
  <c r="G183" i="7"/>
  <c r="G182" i="7"/>
  <c r="G155" i="7"/>
  <c r="G154" i="7"/>
  <c r="G874" i="5"/>
  <c r="G873" i="5"/>
  <c r="G830" i="5"/>
  <c r="G829" i="5"/>
  <c r="G825" i="5"/>
  <c r="G824" i="5"/>
  <c r="G803" i="5"/>
  <c r="G793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09" i="5"/>
  <c r="G678" i="5"/>
  <c r="G677" i="5"/>
  <c r="G676" i="5"/>
  <c r="G675" i="5"/>
  <c r="G674" i="5"/>
  <c r="G673" i="5"/>
  <c r="G672" i="5"/>
  <c r="G671" i="5"/>
  <c r="G641" i="5"/>
  <c r="G640" i="5"/>
  <c r="G636" i="5"/>
  <c r="G635" i="5"/>
  <c r="G634" i="5"/>
  <c r="G560" i="5"/>
  <c r="G559" i="5"/>
  <c r="G558" i="5"/>
  <c r="G557" i="5"/>
  <c r="G556" i="5"/>
  <c r="G545" i="5"/>
  <c r="G544" i="5"/>
  <c r="G543" i="5"/>
  <c r="G542" i="5"/>
  <c r="G541" i="5"/>
  <c r="G540" i="5"/>
  <c r="G514" i="5"/>
  <c r="G513" i="5"/>
  <c r="G512" i="5"/>
  <c r="G511" i="5"/>
  <c r="G510" i="5"/>
  <c r="G509" i="5"/>
  <c r="G497" i="5"/>
  <c r="G495" i="5"/>
  <c r="G414" i="5"/>
  <c r="G413" i="5"/>
  <c r="G412" i="5"/>
  <c r="G402" i="5"/>
  <c r="G384" i="5"/>
  <c r="G386" i="5"/>
  <c r="G385" i="5"/>
  <c r="G383" i="5"/>
  <c r="G381" i="5"/>
  <c r="G380" i="5"/>
  <c r="G295" i="5"/>
  <c r="G294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F196" i="5"/>
  <c r="N30" i="11"/>
  <c r="J30" i="11"/>
  <c r="N42" i="11"/>
  <c r="J42" i="11"/>
  <c r="F37" i="11"/>
  <c r="I114" i="5"/>
  <c r="J114" i="5"/>
  <c r="H114" i="5"/>
  <c r="J123" i="5"/>
  <c r="I123" i="5"/>
  <c r="H123" i="5"/>
  <c r="J118" i="5"/>
  <c r="I118" i="5"/>
  <c r="H118" i="5"/>
  <c r="L232" i="9"/>
  <c r="N56" i="11"/>
  <c r="I107" i="8"/>
  <c r="I13" i="6" s="1"/>
  <c r="J107" i="8"/>
  <c r="J13" i="6" s="1"/>
  <c r="H107" i="8"/>
  <c r="G106" i="8"/>
  <c r="G105" i="8"/>
  <c r="G104" i="8"/>
  <c r="G103" i="8"/>
  <c r="G102" i="8"/>
  <c r="H195" i="5"/>
  <c r="I195" i="5"/>
  <c r="J195" i="5"/>
  <c r="I188" i="5"/>
  <c r="J188" i="5"/>
  <c r="H188" i="5"/>
  <c r="J201" i="5"/>
  <c r="I201" i="5"/>
  <c r="H201" i="5"/>
  <c r="H13" i="6" l="1"/>
  <c r="M67" i="11"/>
  <c r="M66" i="11" s="1"/>
  <c r="I202" i="5"/>
  <c r="L70" i="9" s="1"/>
  <c r="H395" i="5"/>
  <c r="I124" i="5"/>
  <c r="I131" i="5" s="1"/>
  <c r="J202" i="5"/>
  <c r="M70" i="9" s="1"/>
  <c r="J124" i="5"/>
  <c r="J131" i="5" s="1"/>
  <c r="H124" i="5"/>
  <c r="H131" i="5" s="1"/>
  <c r="K51" i="9" s="1"/>
  <c r="H202" i="5"/>
  <c r="I67" i="11" s="1"/>
  <c r="M182" i="9"/>
  <c r="L182" i="9"/>
  <c r="K182" i="9"/>
  <c r="M178" i="9"/>
  <c r="L178" i="9"/>
  <c r="K178" i="9"/>
  <c r="I791" i="5"/>
  <c r="J791" i="5"/>
  <c r="H791" i="5"/>
  <c r="D68" i="13"/>
  <c r="D58" i="13"/>
  <c r="D52" i="13"/>
  <c r="G228" i="5"/>
  <c r="G229" i="5"/>
  <c r="G230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87" i="5"/>
  <c r="G688" i="5"/>
  <c r="G689" i="5"/>
  <c r="G706" i="5"/>
  <c r="G707" i="5"/>
  <c r="Q115" i="9"/>
  <c r="R115" i="9"/>
  <c r="P115" i="9"/>
  <c r="L203" i="9"/>
  <c r="M203" i="9"/>
  <c r="K203" i="9"/>
  <c r="R65" i="9"/>
  <c r="S65" i="9"/>
  <c r="Q65" i="9"/>
  <c r="L83" i="9"/>
  <c r="M83" i="9"/>
  <c r="K83" i="9"/>
  <c r="H5" i="6"/>
  <c r="H81" i="6" s="1"/>
  <c r="E252" i="10"/>
  <c r="E249" i="10"/>
  <c r="I260" i="5"/>
  <c r="J260" i="5"/>
  <c r="H260" i="5"/>
  <c r="I254" i="5"/>
  <c r="J254" i="5"/>
  <c r="H254" i="5"/>
  <c r="I38" i="11" l="1"/>
  <c r="H38" i="11" s="1"/>
  <c r="G38" i="11" s="1"/>
  <c r="I43" i="6"/>
  <c r="I44" i="6" s="1"/>
  <c r="L51" i="9"/>
  <c r="L50" i="9" s="1"/>
  <c r="H67" i="11"/>
  <c r="G67" i="11" s="1"/>
  <c r="I66" i="11"/>
  <c r="H66" i="11" s="1"/>
  <c r="G66" i="11" s="1"/>
  <c r="I12" i="6"/>
  <c r="K50" i="9"/>
  <c r="J12" i="6"/>
  <c r="K70" i="9"/>
  <c r="H12" i="6"/>
  <c r="M51" i="9"/>
  <c r="M50" i="9" s="1"/>
  <c r="J43" i="6"/>
  <c r="J44" i="6" s="1"/>
  <c r="H43" i="6"/>
  <c r="H44" i="6" s="1"/>
  <c r="G789" i="5"/>
  <c r="G422" i="5"/>
  <c r="G421" i="5"/>
  <c r="P70" i="9" l="1"/>
  <c r="P51" i="9"/>
  <c r="P50" i="9"/>
  <c r="G684" i="5"/>
  <c r="G683" i="5"/>
  <c r="G682" i="5"/>
  <c r="G681" i="5"/>
  <c r="G680" i="5"/>
  <c r="G679" i="5"/>
  <c r="B190" i="9" l="1"/>
  <c r="G702" i="5"/>
  <c r="G701" i="5"/>
  <c r="G700" i="5"/>
  <c r="G699" i="5"/>
  <c r="G698" i="5"/>
  <c r="K160" i="9" l="1"/>
  <c r="L160" i="9"/>
  <c r="M160" i="9"/>
  <c r="N160" i="9"/>
  <c r="L118" i="9"/>
  <c r="M118" i="9"/>
  <c r="N118" i="9"/>
  <c r="K118" i="9"/>
  <c r="L88" i="9" l="1"/>
  <c r="M88" i="9"/>
  <c r="K88" i="9"/>
  <c r="G485" i="5" l="1"/>
  <c r="G703" i="5"/>
  <c r="G697" i="5"/>
  <c r="G695" i="5" l="1"/>
  <c r="G628" i="5"/>
  <c r="G627" i="5"/>
  <c r="G626" i="5"/>
  <c r="G625" i="5"/>
  <c r="G624" i="5"/>
  <c r="G623" i="5"/>
  <c r="G156" i="7"/>
  <c r="G157" i="7"/>
  <c r="G158" i="7"/>
  <c r="G215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78" i="8"/>
  <c r="G705" i="5" l="1"/>
  <c r="G708" i="5"/>
  <c r="G710" i="5"/>
  <c r="G664" i="5"/>
  <c r="G665" i="5"/>
  <c r="G667" i="5"/>
  <c r="G666" i="5"/>
  <c r="G663" i="5"/>
  <c r="E515" i="5"/>
  <c r="E516" i="5"/>
  <c r="E517" i="5"/>
  <c r="E518" i="5"/>
  <c r="E528" i="5"/>
  <c r="G503" i="5"/>
  <c r="G502" i="5"/>
  <c r="G501" i="5"/>
  <c r="G456" i="5"/>
  <c r="E294" i="5"/>
  <c r="E295" i="5"/>
  <c r="E296" i="5"/>
  <c r="E297" i="5"/>
  <c r="G232" i="5"/>
  <c r="G686" i="5" l="1"/>
  <c r="G685" i="5"/>
  <c r="G691" i="5"/>
  <c r="G696" i="5"/>
  <c r="G692" i="5"/>
  <c r="G704" i="5"/>
  <c r="G693" i="5"/>
  <c r="G694" i="5"/>
  <c r="G690" i="5"/>
  <c r="G517" i="5"/>
  <c r="G629" i="5"/>
  <c r="G588" i="5"/>
  <c r="G622" i="5"/>
  <c r="G587" i="5"/>
  <c r="G630" i="5"/>
  <c r="G589" i="5"/>
  <c r="G585" i="5"/>
  <c r="G590" i="5"/>
  <c r="G586" i="5"/>
  <c r="G515" i="5"/>
  <c r="G518" i="5"/>
  <c r="G516" i="5"/>
  <c r="E407" i="8" l="1"/>
  <c r="E404" i="8"/>
  <c r="E318" i="7"/>
  <c r="E167" i="8"/>
  <c r="E168" i="8"/>
  <c r="B168" i="8"/>
  <c r="L58" i="9" l="1"/>
  <c r="M58" i="9"/>
  <c r="K58" i="9"/>
  <c r="L53" i="9"/>
  <c r="L49" i="9" s="1"/>
  <c r="M53" i="9"/>
  <c r="M49" i="9" s="1"/>
  <c r="K53" i="9"/>
  <c r="M37" i="9"/>
  <c r="L37" i="9"/>
  <c r="M40" i="9"/>
  <c r="L40" i="9"/>
  <c r="K49" i="9" l="1"/>
  <c r="L39" i="9"/>
  <c r="M39" i="9"/>
  <c r="M33" i="9"/>
  <c r="L33" i="9"/>
  <c r="M28" i="9" l="1"/>
  <c r="L28" i="9"/>
  <c r="L1" i="11" l="1"/>
  <c r="F823" i="5"/>
  <c r="J399" i="8" l="1"/>
  <c r="I399" i="8"/>
  <c r="H399" i="8"/>
  <c r="I241" i="8"/>
  <c r="J241" i="8"/>
  <c r="D4" i="8"/>
  <c r="C7" i="8"/>
  <c r="I822" i="5" l="1"/>
  <c r="J822" i="5"/>
  <c r="H822" i="5"/>
  <c r="I332" i="5"/>
  <c r="I348" i="5" s="1"/>
  <c r="J332" i="5"/>
  <c r="J348" i="5" s="1"/>
  <c r="H332" i="5"/>
  <c r="H348" i="5" s="1"/>
  <c r="D4" i="7"/>
  <c r="J96" i="5" l="1"/>
  <c r="I96" i="5"/>
  <c r="H96" i="5"/>
  <c r="K94" i="5"/>
  <c r="J92" i="5"/>
  <c r="I92" i="5"/>
  <c r="H92" i="5"/>
  <c r="I67" i="5"/>
  <c r="J67" i="5"/>
  <c r="H67" i="5"/>
  <c r="I71" i="5"/>
  <c r="J71" i="5"/>
  <c r="H71" i="5"/>
  <c r="K69" i="5"/>
  <c r="J85" i="6" l="1"/>
  <c r="I85" i="6"/>
  <c r="I809" i="5" l="1"/>
  <c r="J809" i="5"/>
  <c r="H809" i="5"/>
  <c r="G807" i="5"/>
  <c r="G808" i="5"/>
  <c r="G811" i="5"/>
  <c r="G812" i="5"/>
  <c r="G813" i="5"/>
  <c r="G814" i="5"/>
  <c r="G805" i="5"/>
  <c r="G806" i="5"/>
  <c r="G815" i="5"/>
  <c r="G816" i="5"/>
  <c r="G804" i="5"/>
  <c r="G181" i="5" l="1"/>
  <c r="J13" i="11"/>
  <c r="K13" i="11"/>
  <c r="L13" i="11"/>
  <c r="M13" i="11"/>
  <c r="I13" i="11"/>
  <c r="H19" i="11"/>
  <c r="G19" i="11" s="1"/>
  <c r="K59" i="10"/>
  <c r="K40" i="10"/>
  <c r="M31" i="10"/>
  <c r="L31" i="10"/>
  <c r="K31" i="10"/>
  <c r="M30" i="10"/>
  <c r="L30" i="10"/>
  <c r="K30" i="10"/>
  <c r="M27" i="10"/>
  <c r="L27" i="10"/>
  <c r="K27" i="10"/>
  <c r="K59" i="7"/>
  <c r="K40" i="7"/>
  <c r="M31" i="7"/>
  <c r="L31" i="7"/>
  <c r="K31" i="7"/>
  <c r="M30" i="7"/>
  <c r="L30" i="7"/>
  <c r="K30" i="7"/>
  <c r="M27" i="7"/>
  <c r="L27" i="7"/>
  <c r="K27" i="7"/>
  <c r="H91" i="6" l="1"/>
  <c r="K40" i="9"/>
  <c r="I441" i="5"/>
  <c r="J441" i="5"/>
  <c r="H441" i="5"/>
  <c r="I145" i="5"/>
  <c r="I47" i="6" s="1"/>
  <c r="J145" i="5"/>
  <c r="J47" i="6" s="1"/>
  <c r="H145" i="5"/>
  <c r="H47" i="6" s="1"/>
  <c r="I138" i="5"/>
  <c r="J138" i="5"/>
  <c r="H138" i="5"/>
  <c r="J110" i="5"/>
  <c r="I110" i="5"/>
  <c r="H110" i="5"/>
  <c r="I37" i="11" s="1"/>
  <c r="H37" i="11" s="1"/>
  <c r="N13" i="11"/>
  <c r="N9" i="11" s="1"/>
  <c r="M9" i="11"/>
  <c r="H18" i="11"/>
  <c r="G18" i="11" s="1"/>
  <c r="K28" i="9" s="1"/>
  <c r="P28" i="9" s="1"/>
  <c r="G115" i="8"/>
  <c r="G114" i="8"/>
  <c r="G113" i="8"/>
  <c r="G112" i="8"/>
  <c r="G103" i="10"/>
  <c r="G102" i="10"/>
  <c r="G101" i="10"/>
  <c r="G100" i="10"/>
  <c r="G103" i="7"/>
  <c r="G102" i="7"/>
  <c r="G101" i="7"/>
  <c r="G100" i="7"/>
  <c r="G210" i="5"/>
  <c r="G209" i="5"/>
  <c r="G208" i="5"/>
  <c r="G207" i="5"/>
  <c r="H69" i="11"/>
  <c r="I53" i="11"/>
  <c r="H53" i="11" s="1"/>
  <c r="I54" i="11"/>
  <c r="H54" i="11" s="1"/>
  <c r="I55" i="11"/>
  <c r="H55" i="11" s="1"/>
  <c r="K53" i="11"/>
  <c r="L53" i="11"/>
  <c r="M53" i="11"/>
  <c r="K54" i="11"/>
  <c r="L54" i="11"/>
  <c r="M54" i="11"/>
  <c r="K55" i="11"/>
  <c r="L55" i="11"/>
  <c r="M55" i="11"/>
  <c r="I39" i="11" l="1"/>
  <c r="H39" i="11" s="1"/>
  <c r="K39" i="9"/>
  <c r="P39" i="9" s="1"/>
  <c r="P40" i="9"/>
  <c r="H90" i="6"/>
  <c r="G55" i="11"/>
  <c r="G53" i="11"/>
  <c r="G54" i="11"/>
  <c r="M52" i="11" l="1"/>
  <c r="M32" i="11"/>
  <c r="M33" i="11"/>
  <c r="M34" i="11"/>
  <c r="M35" i="11"/>
  <c r="M36" i="11"/>
  <c r="M31" i="11"/>
  <c r="L52" i="11"/>
  <c r="L32" i="11"/>
  <c r="L33" i="11"/>
  <c r="L34" i="11"/>
  <c r="L35" i="11"/>
  <c r="L36" i="11"/>
  <c r="L31" i="11"/>
  <c r="K52" i="11"/>
  <c r="K32" i="11"/>
  <c r="K33" i="11"/>
  <c r="K34" i="11"/>
  <c r="K35" i="11"/>
  <c r="K36" i="11"/>
  <c r="K31" i="11"/>
  <c r="I52" i="11"/>
  <c r="H52" i="11" s="1"/>
  <c r="I43" i="11"/>
  <c r="I35" i="11"/>
  <c r="I34" i="11"/>
  <c r="H34" i="11" s="1"/>
  <c r="N22" i="11"/>
  <c r="N21" i="11" s="1"/>
  <c r="J24" i="11"/>
  <c r="I24" i="11"/>
  <c r="J23" i="11"/>
  <c r="I23" i="11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I320" i="5"/>
  <c r="J320" i="5"/>
  <c r="H320" i="5"/>
  <c r="G329" i="5"/>
  <c r="G328" i="5"/>
  <c r="G327" i="5"/>
  <c r="G326" i="5"/>
  <c r="G325" i="5"/>
  <c r="I116" i="8"/>
  <c r="J116" i="8"/>
  <c r="H116" i="8"/>
  <c r="I104" i="7"/>
  <c r="J104" i="7"/>
  <c r="H104" i="7"/>
  <c r="I211" i="5"/>
  <c r="J211" i="5"/>
  <c r="H211" i="5"/>
  <c r="I281" i="8"/>
  <c r="J281" i="8"/>
  <c r="H281" i="8"/>
  <c r="M64" i="11" s="1"/>
  <c r="I87" i="8"/>
  <c r="J87" i="8"/>
  <c r="H87" i="8"/>
  <c r="M49" i="11" s="1"/>
  <c r="I94" i="8"/>
  <c r="J94" i="8"/>
  <c r="H94" i="8"/>
  <c r="G89" i="8"/>
  <c r="G90" i="8"/>
  <c r="G91" i="8"/>
  <c r="G92" i="8"/>
  <c r="G93" i="8"/>
  <c r="G81" i="8"/>
  <c r="G82" i="8"/>
  <c r="G83" i="8"/>
  <c r="G84" i="8"/>
  <c r="G86" i="8"/>
  <c r="I245" i="10"/>
  <c r="J245" i="10"/>
  <c r="H245" i="10"/>
  <c r="L65" i="11" s="1"/>
  <c r="I217" i="10"/>
  <c r="J217" i="10"/>
  <c r="H217" i="10"/>
  <c r="L64" i="11" s="1"/>
  <c r="I164" i="10"/>
  <c r="J164" i="10"/>
  <c r="H164" i="10"/>
  <c r="L61" i="11" s="1"/>
  <c r="I104" i="10"/>
  <c r="J104" i="10"/>
  <c r="H104" i="10"/>
  <c r="J94" i="10"/>
  <c r="I94" i="10"/>
  <c r="H94" i="10"/>
  <c r="L50" i="11" s="1"/>
  <c r="G93" i="10"/>
  <c r="G92" i="10"/>
  <c r="G91" i="10"/>
  <c r="G90" i="10"/>
  <c r="G89" i="10"/>
  <c r="G88" i="10"/>
  <c r="G87" i="10"/>
  <c r="J86" i="10"/>
  <c r="I86" i="10"/>
  <c r="H86" i="10"/>
  <c r="L49" i="11" s="1"/>
  <c r="G85" i="10"/>
  <c r="G84" i="10"/>
  <c r="G83" i="10"/>
  <c r="G82" i="10"/>
  <c r="G81" i="10"/>
  <c r="G80" i="10"/>
  <c r="G206" i="7"/>
  <c r="I176" i="7"/>
  <c r="J176" i="7"/>
  <c r="H176" i="7"/>
  <c r="K61" i="11" s="1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J94" i="7"/>
  <c r="I94" i="7"/>
  <c r="H94" i="7"/>
  <c r="K50" i="11" s="1"/>
  <c r="G93" i="7"/>
  <c r="G92" i="7"/>
  <c r="G91" i="7"/>
  <c r="G90" i="7"/>
  <c r="G89" i="7"/>
  <c r="J86" i="7"/>
  <c r="I86" i="7"/>
  <c r="H86" i="7"/>
  <c r="K49" i="11" s="1"/>
  <c r="G85" i="7"/>
  <c r="G84" i="7"/>
  <c r="G83" i="7"/>
  <c r="G82" i="7"/>
  <c r="G81" i="7"/>
  <c r="G80" i="7"/>
  <c r="I902" i="5"/>
  <c r="J902" i="5"/>
  <c r="H902" i="5"/>
  <c r="G831" i="5"/>
  <c r="G832" i="5"/>
  <c r="G860" i="5"/>
  <c r="G861" i="5"/>
  <c r="G862" i="5"/>
  <c r="G875" i="5"/>
  <c r="G876" i="5"/>
  <c r="G877" i="5"/>
  <c r="G878" i="5"/>
  <c r="G879" i="5"/>
  <c r="I311" i="7"/>
  <c r="J311" i="7"/>
  <c r="I272" i="7"/>
  <c r="J272" i="7"/>
  <c r="H272" i="7"/>
  <c r="K64" i="11" s="1"/>
  <c r="I871" i="5"/>
  <c r="J871" i="5"/>
  <c r="H871" i="5"/>
  <c r="G867" i="5"/>
  <c r="G868" i="5"/>
  <c r="G869" i="5"/>
  <c r="G870" i="5"/>
  <c r="G880" i="5"/>
  <c r="I484" i="5"/>
  <c r="J484" i="5"/>
  <c r="I508" i="5"/>
  <c r="J508" i="5"/>
  <c r="H508" i="5"/>
  <c r="G528" i="5"/>
  <c r="G507" i="5"/>
  <c r="G506" i="5"/>
  <c r="G505" i="5"/>
  <c r="J504" i="5"/>
  <c r="I504" i="5"/>
  <c r="H504" i="5"/>
  <c r="G500" i="5"/>
  <c r="G499" i="5"/>
  <c r="G498" i="5"/>
  <c r="J496" i="5"/>
  <c r="I496" i="5"/>
  <c r="H496" i="5"/>
  <c r="H455" i="5"/>
  <c r="H484" i="5"/>
  <c r="G493" i="5"/>
  <c r="G492" i="5"/>
  <c r="G491" i="5"/>
  <c r="G490" i="5"/>
  <c r="G489" i="5"/>
  <c r="G488" i="5"/>
  <c r="G487" i="5"/>
  <c r="G486" i="5"/>
  <c r="G483" i="5"/>
  <c r="G482" i="5"/>
  <c r="G481" i="5"/>
  <c r="J480" i="5"/>
  <c r="I480" i="5"/>
  <c r="H480" i="5"/>
  <c r="G479" i="5"/>
  <c r="G478" i="5"/>
  <c r="G477" i="5"/>
  <c r="J476" i="5"/>
  <c r="I476" i="5"/>
  <c r="H476" i="5"/>
  <c r="H43" i="11" l="1"/>
  <c r="J65" i="11"/>
  <c r="H95" i="8"/>
  <c r="J95" i="7"/>
  <c r="I95" i="7"/>
  <c r="H35" i="11"/>
  <c r="G35" i="11" s="1"/>
  <c r="L73" i="9"/>
  <c r="L71" i="9" s="1"/>
  <c r="J95" i="8"/>
  <c r="I95" i="8"/>
  <c r="M73" i="9"/>
  <c r="M71" i="9" s="1"/>
  <c r="K73" i="9"/>
  <c r="P73" i="9" s="1"/>
  <c r="M50" i="11"/>
  <c r="M48" i="11" s="1"/>
  <c r="G52" i="11"/>
  <c r="J22" i="11"/>
  <c r="J21" i="11" s="1"/>
  <c r="I22" i="11"/>
  <c r="I21" i="11" s="1"/>
  <c r="H23" i="11"/>
  <c r="H24" i="11"/>
  <c r="I95" i="10"/>
  <c r="J95" i="10"/>
  <c r="H95" i="10"/>
  <c r="H95" i="7"/>
  <c r="I494" i="5"/>
  <c r="J529" i="5"/>
  <c r="I529" i="5"/>
  <c r="J494" i="5"/>
  <c r="J427" i="5"/>
  <c r="I427" i="5"/>
  <c r="H427" i="5"/>
  <c r="G426" i="5"/>
  <c r="G425" i="5"/>
  <c r="G424" i="5"/>
  <c r="G423" i="5"/>
  <c r="G420" i="5"/>
  <c r="I419" i="5"/>
  <c r="J419" i="5"/>
  <c r="H419" i="5"/>
  <c r="G418" i="5"/>
  <c r="G417" i="5"/>
  <c r="G416" i="5"/>
  <c r="G415" i="5"/>
  <c r="I233" i="5"/>
  <c r="J233" i="5"/>
  <c r="H233" i="5"/>
  <c r="I227" i="5"/>
  <c r="J227" i="5"/>
  <c r="H227" i="5"/>
  <c r="I57" i="11" s="1"/>
  <c r="I182" i="5"/>
  <c r="J182" i="5"/>
  <c r="H182" i="5"/>
  <c r="I50" i="11" s="1"/>
  <c r="H50" i="11" s="1"/>
  <c r="I177" i="5"/>
  <c r="J177" i="5"/>
  <c r="H177" i="5"/>
  <c r="I49" i="11" s="1"/>
  <c r="J101" i="5"/>
  <c r="I101" i="5"/>
  <c r="H101" i="5"/>
  <c r="J88" i="5"/>
  <c r="I88" i="5"/>
  <c r="H88" i="5"/>
  <c r="J84" i="5"/>
  <c r="I84" i="5"/>
  <c r="H84" i="5"/>
  <c r="J80" i="5"/>
  <c r="I80" i="5"/>
  <c r="H80" i="5"/>
  <c r="A80" i="11"/>
  <c r="A71" i="13" s="1"/>
  <c r="H78" i="11"/>
  <c r="G78" i="11" s="1"/>
  <c r="F78" i="11"/>
  <c r="H77" i="11"/>
  <c r="G77" i="11" s="1"/>
  <c r="F77" i="11"/>
  <c r="H76" i="11"/>
  <c r="G76" i="11" s="1"/>
  <c r="F76" i="11"/>
  <c r="H75" i="11"/>
  <c r="G75" i="11" s="1"/>
  <c r="F75" i="11"/>
  <c r="H74" i="11"/>
  <c r="G74" i="11" s="1"/>
  <c r="F74" i="11"/>
  <c r="H73" i="11"/>
  <c r="G73" i="11" s="1"/>
  <c r="F73" i="11"/>
  <c r="H72" i="11"/>
  <c r="G72" i="11" s="1"/>
  <c r="F72" i="11"/>
  <c r="H71" i="11"/>
  <c r="G71" i="11" s="1"/>
  <c r="F71" i="11"/>
  <c r="F65" i="11"/>
  <c r="F64" i="11"/>
  <c r="F63" i="11"/>
  <c r="F62" i="11"/>
  <c r="F61" i="11"/>
  <c r="F60" i="11"/>
  <c r="F59" i="11"/>
  <c r="F58" i="11"/>
  <c r="F57" i="11"/>
  <c r="N51" i="11"/>
  <c r="M51" i="11"/>
  <c r="J51" i="11"/>
  <c r="I51" i="11"/>
  <c r="F50" i="11"/>
  <c r="F49" i="11"/>
  <c r="N48" i="11"/>
  <c r="L48" i="11"/>
  <c r="J48" i="11"/>
  <c r="F46" i="11"/>
  <c r="F45" i="11"/>
  <c r="F44" i="11"/>
  <c r="F43" i="11"/>
  <c r="H41" i="11"/>
  <c r="G41" i="11" s="1"/>
  <c r="H40" i="11"/>
  <c r="G40" i="11" s="1"/>
  <c r="H17" i="11"/>
  <c r="G17" i="11" s="1"/>
  <c r="K37" i="9" s="1"/>
  <c r="P37" i="9" s="1"/>
  <c r="H16" i="11"/>
  <c r="G16" i="11" s="1"/>
  <c r="K33" i="9" s="1"/>
  <c r="H15" i="11"/>
  <c r="G15" i="11" s="1"/>
  <c r="H87" i="6" s="1"/>
  <c r="H14" i="11"/>
  <c r="G14" i="11" s="1"/>
  <c r="H86" i="6" s="1"/>
  <c r="H13" i="11"/>
  <c r="H12" i="11"/>
  <c r="H10" i="11"/>
  <c r="G10" i="11" s="1"/>
  <c r="J75" i="5"/>
  <c r="I75" i="5"/>
  <c r="H75" i="5"/>
  <c r="J63" i="5"/>
  <c r="I63" i="5"/>
  <c r="H63" i="5"/>
  <c r="J59" i="5"/>
  <c r="I59" i="5"/>
  <c r="H59" i="5"/>
  <c r="J55" i="5"/>
  <c r="I55" i="5"/>
  <c r="H55" i="5"/>
  <c r="N47" i="11" l="1"/>
  <c r="J912" i="5"/>
  <c r="I912" i="5"/>
  <c r="J57" i="11"/>
  <c r="P33" i="9"/>
  <c r="I33" i="11"/>
  <c r="H33" i="11" s="1"/>
  <c r="G33" i="11" s="1"/>
  <c r="J62" i="11"/>
  <c r="I48" i="11"/>
  <c r="J76" i="5"/>
  <c r="H102" i="5"/>
  <c r="H49" i="11"/>
  <c r="I31" i="11"/>
  <c r="I102" i="5"/>
  <c r="I32" i="11"/>
  <c r="H32" i="11" s="1"/>
  <c r="G32" i="11" s="1"/>
  <c r="J102" i="5"/>
  <c r="H76" i="5"/>
  <c r="I36" i="11"/>
  <c r="H36" i="11" s="1"/>
  <c r="G36" i="11" s="1"/>
  <c r="I76" i="5"/>
  <c r="H88" i="6"/>
  <c r="H89" i="6"/>
  <c r="K71" i="9"/>
  <c r="H22" i="11"/>
  <c r="H51" i="11"/>
  <c r="G13" i="11"/>
  <c r="L51" i="11"/>
  <c r="G34" i="11"/>
  <c r="N20" i="11"/>
  <c r="I183" i="5"/>
  <c r="L68" i="9" s="1"/>
  <c r="J183" i="5"/>
  <c r="M68" i="9" s="1"/>
  <c r="J234" i="5"/>
  <c r="H234" i="5"/>
  <c r="H183" i="5"/>
  <c r="I234" i="5"/>
  <c r="I539" i="5"/>
  <c r="J539" i="5"/>
  <c r="H539" i="5"/>
  <c r="G547" i="5"/>
  <c r="G546" i="5"/>
  <c r="G538" i="5"/>
  <c r="G537" i="5"/>
  <c r="G536" i="5"/>
  <c r="J535" i="5"/>
  <c r="I535" i="5"/>
  <c r="H535" i="5"/>
  <c r="G534" i="5"/>
  <c r="G533" i="5"/>
  <c r="G532" i="5"/>
  <c r="G531" i="5"/>
  <c r="J530" i="5"/>
  <c r="I530" i="5"/>
  <c r="H530" i="5"/>
  <c r="I25" i="6"/>
  <c r="J25" i="6"/>
  <c r="H25" i="6"/>
  <c r="I20" i="6"/>
  <c r="J20" i="6"/>
  <c r="I21" i="6"/>
  <c r="J21" i="6"/>
  <c r="H21" i="6"/>
  <c r="H20" i="6"/>
  <c r="H48" i="11" l="1"/>
  <c r="H31" i="11"/>
  <c r="G31" i="11" s="1"/>
  <c r="I30" i="11"/>
  <c r="H57" i="11"/>
  <c r="H85" i="6"/>
  <c r="H548" i="5"/>
  <c r="H914" i="5" s="1"/>
  <c r="J548" i="5"/>
  <c r="J909" i="5" s="1"/>
  <c r="I548" i="5"/>
  <c r="I909" i="5" s="1"/>
  <c r="H21" i="11"/>
  <c r="H30" i="11" l="1"/>
  <c r="I914" i="5"/>
  <c r="J914" i="5"/>
  <c r="G244" i="10"/>
  <c r="G243" i="10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230" i="10"/>
  <c r="G229" i="10"/>
  <c r="G228" i="10"/>
  <c r="G227" i="10"/>
  <c r="G226" i="10"/>
  <c r="G225" i="10"/>
  <c r="G224" i="10"/>
  <c r="G223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J196" i="10"/>
  <c r="I196" i="10"/>
  <c r="H196" i="10"/>
  <c r="L63" i="11" s="1"/>
  <c r="G195" i="10"/>
  <c r="G194" i="10"/>
  <c r="G193" i="10"/>
  <c r="G192" i="10"/>
  <c r="G191" i="10"/>
  <c r="G190" i="10"/>
  <c r="J183" i="10"/>
  <c r="I183" i="10"/>
  <c r="H183" i="10"/>
  <c r="L62" i="11" s="1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3" i="10"/>
  <c r="G162" i="10"/>
  <c r="G161" i="10"/>
  <c r="G160" i="10"/>
  <c r="G159" i="10"/>
  <c r="G158" i="10"/>
  <c r="G157" i="10"/>
  <c r="G156" i="10"/>
  <c r="G155" i="10"/>
  <c r="G154" i="10"/>
  <c r="J148" i="10"/>
  <c r="I148" i="10"/>
  <c r="H148" i="10"/>
  <c r="L60" i="11" s="1"/>
  <c r="F147" i="10"/>
  <c r="F146" i="10"/>
  <c r="J140" i="10"/>
  <c r="I140" i="10"/>
  <c r="H140" i="10"/>
  <c r="L59" i="11" s="1"/>
  <c r="L68" i="11" s="1"/>
  <c r="F139" i="10"/>
  <c r="F138" i="10"/>
  <c r="F137" i="10"/>
  <c r="F136" i="10"/>
  <c r="J130" i="10"/>
  <c r="I130" i="10"/>
  <c r="H130" i="10"/>
  <c r="L58" i="11" s="1"/>
  <c r="F129" i="10"/>
  <c r="F128" i="10"/>
  <c r="J121" i="10"/>
  <c r="I121" i="10"/>
  <c r="H121" i="10"/>
  <c r="L57" i="11" s="1"/>
  <c r="G120" i="10"/>
  <c r="G119" i="10"/>
  <c r="G118" i="10"/>
  <c r="G117" i="10"/>
  <c r="G116" i="10"/>
  <c r="G115" i="10"/>
  <c r="G114" i="10"/>
  <c r="G113" i="10"/>
  <c r="G112" i="10"/>
  <c r="G111" i="10"/>
  <c r="J10" i="6"/>
  <c r="I10" i="6"/>
  <c r="H10" i="6"/>
  <c r="J74" i="10"/>
  <c r="J70" i="6" s="1"/>
  <c r="I74" i="10"/>
  <c r="I70" i="6" s="1"/>
  <c r="H74" i="10"/>
  <c r="J67" i="10"/>
  <c r="J63" i="6" s="1"/>
  <c r="I67" i="10"/>
  <c r="I63" i="6" s="1"/>
  <c r="H67" i="10"/>
  <c r="J59" i="10"/>
  <c r="J56" i="6" s="1"/>
  <c r="I59" i="10"/>
  <c r="I56" i="6" s="1"/>
  <c r="H59" i="10"/>
  <c r="J52" i="10"/>
  <c r="J49" i="6" s="1"/>
  <c r="I52" i="10"/>
  <c r="I49" i="6" s="1"/>
  <c r="H52" i="10"/>
  <c r="J46" i="10"/>
  <c r="I46" i="10"/>
  <c r="H46" i="10"/>
  <c r="L39" i="11" s="1"/>
  <c r="J40" i="10"/>
  <c r="I40" i="10"/>
  <c r="H40" i="10"/>
  <c r="L37" i="11" s="1"/>
  <c r="J34" i="10"/>
  <c r="I34" i="10"/>
  <c r="H34" i="10"/>
  <c r="J23" i="10"/>
  <c r="I23" i="10"/>
  <c r="H23" i="10"/>
  <c r="L24" i="11" s="1"/>
  <c r="J16" i="10"/>
  <c r="M28" i="10" s="1"/>
  <c r="I16" i="10"/>
  <c r="L28" i="10" s="1"/>
  <c r="H16" i="10"/>
  <c r="J14" i="10"/>
  <c r="I14" i="10"/>
  <c r="H14" i="10"/>
  <c r="C7" i="10"/>
  <c r="D4" i="10"/>
  <c r="F3" i="10"/>
  <c r="K79" i="5"/>
  <c r="I32" i="5"/>
  <c r="J32" i="5"/>
  <c r="H32" i="5"/>
  <c r="I29" i="5"/>
  <c r="J29" i="5"/>
  <c r="H29" i="5"/>
  <c r="I20" i="5"/>
  <c r="J20" i="5"/>
  <c r="H20" i="5"/>
  <c r="I17" i="5"/>
  <c r="J17" i="5"/>
  <c r="H17" i="5"/>
  <c r="G901" i="5"/>
  <c r="G900" i="5"/>
  <c r="G821" i="5"/>
  <c r="G820" i="5"/>
  <c r="G819" i="5"/>
  <c r="G818" i="5"/>
  <c r="G817" i="5"/>
  <c r="J802" i="5"/>
  <c r="I802" i="5"/>
  <c r="H802" i="5"/>
  <c r="G801" i="5"/>
  <c r="G800" i="5"/>
  <c r="G799" i="5"/>
  <c r="G798" i="5"/>
  <c r="G797" i="5"/>
  <c r="G796" i="5"/>
  <c r="G795" i="5"/>
  <c r="G794" i="5"/>
  <c r="G790" i="5"/>
  <c r="G788" i="5"/>
  <c r="G787" i="5"/>
  <c r="J768" i="5"/>
  <c r="I768" i="5"/>
  <c r="H768" i="5"/>
  <c r="G767" i="5"/>
  <c r="G766" i="5"/>
  <c r="G765" i="5"/>
  <c r="G764" i="5"/>
  <c r="G763" i="5"/>
  <c r="G762" i="5"/>
  <c r="G761" i="5"/>
  <c r="G760" i="5"/>
  <c r="G759" i="5"/>
  <c r="J757" i="5"/>
  <c r="I757" i="5"/>
  <c r="H757" i="5"/>
  <c r="G756" i="5"/>
  <c r="G755" i="5"/>
  <c r="G754" i="5"/>
  <c r="G753" i="5"/>
  <c r="G752" i="5"/>
  <c r="G751" i="5"/>
  <c r="J749" i="5"/>
  <c r="I749" i="5"/>
  <c r="H749" i="5"/>
  <c r="G748" i="5"/>
  <c r="G747" i="5"/>
  <c r="G746" i="5"/>
  <c r="G745" i="5"/>
  <c r="G744" i="5"/>
  <c r="G743" i="5"/>
  <c r="G742" i="5"/>
  <c r="G741" i="5"/>
  <c r="G740" i="5"/>
  <c r="G739" i="5"/>
  <c r="G738" i="5"/>
  <c r="J736" i="5"/>
  <c r="I736" i="5"/>
  <c r="H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I395" i="5"/>
  <c r="J395" i="5"/>
  <c r="I411" i="5"/>
  <c r="J411" i="5"/>
  <c r="H411" i="5"/>
  <c r="G410" i="5"/>
  <c r="G409" i="5"/>
  <c r="G408" i="5"/>
  <c r="G407" i="5"/>
  <c r="G406" i="5"/>
  <c r="G405" i="5"/>
  <c r="G404" i="5"/>
  <c r="G403" i="5"/>
  <c r="G401" i="5"/>
  <c r="G400" i="5"/>
  <c r="G399" i="5"/>
  <c r="G398" i="5"/>
  <c r="G397" i="5"/>
  <c r="G396" i="5"/>
  <c r="L205" i="9"/>
  <c r="M205" i="9"/>
  <c r="L208" i="9"/>
  <c r="M208" i="9"/>
  <c r="L213" i="9"/>
  <c r="M213" i="9"/>
  <c r="L214" i="9"/>
  <c r="M214" i="9"/>
  <c r="L215" i="9"/>
  <c r="M215" i="9"/>
  <c r="K205" i="9"/>
  <c r="K208" i="9"/>
  <c r="K213" i="9"/>
  <c r="K214" i="9"/>
  <c r="K215" i="9"/>
  <c r="L30" i="11" l="1"/>
  <c r="L43" i="11"/>
  <c r="H49" i="6"/>
  <c r="J916" i="5"/>
  <c r="I916" i="5"/>
  <c r="L56" i="11"/>
  <c r="L47" i="11" s="1"/>
  <c r="H56" i="6"/>
  <c r="L44" i="11"/>
  <c r="H63" i="6"/>
  <c r="L45" i="11"/>
  <c r="H70" i="6"/>
  <c r="L46" i="11"/>
  <c r="I59" i="11"/>
  <c r="K28" i="10"/>
  <c r="L23" i="11"/>
  <c r="L22" i="11" s="1"/>
  <c r="L21" i="11" s="1"/>
  <c r="I62" i="11"/>
  <c r="H62" i="11" s="1"/>
  <c r="I200" i="10"/>
  <c r="I78" i="10"/>
  <c r="H221" i="10"/>
  <c r="H78" i="10"/>
  <c r="J152" i="10"/>
  <c r="J78" i="10"/>
  <c r="J428" i="5"/>
  <c r="I428" i="5"/>
  <c r="H428" i="5"/>
  <c r="J261" i="5"/>
  <c r="I103" i="5"/>
  <c r="I33" i="5"/>
  <c r="J21" i="5"/>
  <c r="J103" i="5"/>
  <c r="H103" i="5"/>
  <c r="I144" i="10"/>
  <c r="H21" i="10"/>
  <c r="I109" i="10"/>
  <c r="I134" i="10"/>
  <c r="I27" i="10"/>
  <c r="I44" i="10"/>
  <c r="I50" i="10"/>
  <c r="I56" i="10"/>
  <c r="I71" i="10"/>
  <c r="I125" i="10"/>
  <c r="I152" i="10"/>
  <c r="I221" i="10"/>
  <c r="I38" i="10"/>
  <c r="I63" i="10"/>
  <c r="I168" i="10"/>
  <c r="J99" i="10"/>
  <c r="H187" i="10"/>
  <c r="H200" i="10"/>
  <c r="J27" i="10"/>
  <c r="H38" i="10"/>
  <c r="J44" i="10"/>
  <c r="H50" i="10"/>
  <c r="J56" i="10"/>
  <c r="H63" i="10"/>
  <c r="J71" i="10"/>
  <c r="I99" i="10"/>
  <c r="J109" i="10"/>
  <c r="J125" i="10"/>
  <c r="J134" i="10"/>
  <c r="H144" i="10"/>
  <c r="H152" i="10"/>
  <c r="J168" i="10"/>
  <c r="J221" i="10"/>
  <c r="J21" i="10"/>
  <c r="H99" i="10"/>
  <c r="J187" i="10"/>
  <c r="J200" i="10"/>
  <c r="I21" i="10"/>
  <c r="H27" i="10"/>
  <c r="J38" i="10"/>
  <c r="H44" i="10"/>
  <c r="J50" i="10"/>
  <c r="H56" i="10"/>
  <c r="J63" i="10"/>
  <c r="H71" i="10"/>
  <c r="H109" i="10"/>
  <c r="H125" i="10"/>
  <c r="H134" i="10"/>
  <c r="J144" i="10"/>
  <c r="H168" i="10"/>
  <c r="I187" i="10"/>
  <c r="I261" i="5"/>
  <c r="H21" i="5"/>
  <c r="H33" i="5"/>
  <c r="J33" i="5"/>
  <c r="I21" i="5"/>
  <c r="H261" i="5"/>
  <c r="H59" i="11" l="1"/>
  <c r="I68" i="11"/>
  <c r="H68" i="11" s="1"/>
  <c r="P145" i="9"/>
  <c r="L42" i="11"/>
  <c r="L20" i="11" s="1"/>
  <c r="J246" i="10"/>
  <c r="J9" i="6" s="1"/>
  <c r="R145" i="9" s="1"/>
  <c r="H246" i="10"/>
  <c r="H9" i="6" s="1"/>
  <c r="I246" i="10"/>
  <c r="I9" i="6" s="1"/>
  <c r="Q145" i="9" s="1"/>
  <c r="C196" i="9"/>
  <c r="C220" i="9" s="1"/>
  <c r="L12" i="11" l="1"/>
  <c r="L9" i="11" s="1"/>
  <c r="Q14" i="11" s="1"/>
  <c r="J247" i="10"/>
  <c r="H247" i="10"/>
  <c r="I247" i="10"/>
  <c r="I396" i="8"/>
  <c r="J396" i="8"/>
  <c r="H396" i="8"/>
  <c r="L115" i="9"/>
  <c r="L114" i="9" s="1"/>
  <c r="Q180" i="9" s="1"/>
  <c r="M115" i="9"/>
  <c r="M114" i="9" s="1"/>
  <c r="R181" i="9" s="1"/>
  <c r="N115" i="9"/>
  <c r="N114" i="9" s="1"/>
  <c r="L74" i="9"/>
  <c r="M74" i="9"/>
  <c r="K74" i="9"/>
  <c r="J77" i="6" l="1"/>
  <c r="M32" i="9" s="1"/>
  <c r="M211" i="9" s="1"/>
  <c r="I77" i="6"/>
  <c r="H77" i="6"/>
  <c r="K32" i="9" s="1"/>
  <c r="J22" i="6"/>
  <c r="H22" i="6"/>
  <c r="I22" i="6"/>
  <c r="K211" i="9" l="1"/>
  <c r="P32" i="9"/>
  <c r="L32" i="9"/>
  <c r="L211" i="9" s="1"/>
  <c r="L85" i="9"/>
  <c r="Q178" i="9"/>
  <c r="M85" i="9"/>
  <c r="R178" i="9"/>
  <c r="P36" i="9"/>
  <c r="N85" i="9"/>
  <c r="G389" i="8" l="1"/>
  <c r="G390" i="8"/>
  <c r="G391" i="8"/>
  <c r="G379" i="8"/>
  <c r="G380" i="8"/>
  <c r="G381" i="8"/>
  <c r="H24" i="6"/>
  <c r="G366" i="8"/>
  <c r="G367" i="8"/>
  <c r="G368" i="8"/>
  <c r="H346" i="8"/>
  <c r="G342" i="8"/>
  <c r="G343" i="8"/>
  <c r="I195" i="8"/>
  <c r="H195" i="8"/>
  <c r="G198" i="8"/>
  <c r="G199" i="8"/>
  <c r="I181" i="8"/>
  <c r="J181" i="8"/>
  <c r="H181" i="8"/>
  <c r="G183" i="8"/>
  <c r="G184" i="8"/>
  <c r="G185" i="8"/>
  <c r="G177" i="8"/>
  <c r="H8" i="6"/>
  <c r="H15" i="6" s="1"/>
  <c r="H238" i="5"/>
  <c r="H447" i="5"/>
  <c r="C7" i="7"/>
  <c r="G178" i="5"/>
  <c r="G175" i="5"/>
  <c r="G460" i="5"/>
  <c r="G461" i="5"/>
  <c r="G462" i="5"/>
  <c r="G864" i="5"/>
  <c r="G865" i="5"/>
  <c r="G866" i="5"/>
  <c r="G863" i="5"/>
  <c r="G711" i="5"/>
  <c r="G712" i="5"/>
  <c r="G713" i="5"/>
  <c r="G646" i="5"/>
  <c r="H23" i="8" l="1"/>
  <c r="M24" i="11" s="1"/>
  <c r="H26" i="6"/>
  <c r="H34" i="6" s="1"/>
  <c r="G562" i="5"/>
  <c r="G563" i="5"/>
  <c r="G564" i="5"/>
  <c r="H293" i="5"/>
  <c r="G297" i="5"/>
  <c r="G298" i="5"/>
  <c r="G324" i="5"/>
  <c r="G296" i="5"/>
  <c r="G299" i="5"/>
  <c r="G179" i="5"/>
  <c r="G180" i="5"/>
  <c r="G173" i="5"/>
  <c r="H313" i="5"/>
  <c r="G330" i="5"/>
  <c r="G316" i="5"/>
  <c r="G317" i="5"/>
  <c r="I303" i="5"/>
  <c r="H303" i="5"/>
  <c r="G307" i="5"/>
  <c r="G308" i="5"/>
  <c r="G309" i="5"/>
  <c r="I293" i="5"/>
  <c r="J293" i="5"/>
  <c r="G300" i="5"/>
  <c r="H275" i="5"/>
  <c r="J14" i="8"/>
  <c r="J100" i="8" s="1"/>
  <c r="I14" i="8"/>
  <c r="I100" i="8" s="1"/>
  <c r="H14" i="8"/>
  <c r="H100" i="8" s="1"/>
  <c r="F3" i="8"/>
  <c r="J14" i="7"/>
  <c r="I14" i="7"/>
  <c r="H14" i="7"/>
  <c r="H224" i="7" s="1"/>
  <c r="F3" i="7"/>
  <c r="G323" i="5"/>
  <c r="G167" i="8"/>
  <c r="G168" i="8"/>
  <c r="G169" i="8"/>
  <c r="H331" i="5" l="1"/>
  <c r="I61" i="11" l="1"/>
  <c r="H61" i="11" s="1"/>
  <c r="H374" i="5"/>
  <c r="I24" i="6"/>
  <c r="I26" i="6" s="1"/>
  <c r="I34" i="6" s="1"/>
  <c r="J24" i="6"/>
  <c r="J26" i="6" s="1"/>
  <c r="J34" i="6" s="1"/>
  <c r="K397" i="8"/>
  <c r="G321" i="5" l="1"/>
  <c r="G394" i="8" l="1"/>
  <c r="G395" i="8"/>
  <c r="L22" i="8"/>
  <c r="M22" i="8"/>
  <c r="K22" i="8"/>
  <c r="G295" i="8"/>
  <c r="G322" i="5"/>
  <c r="G251" i="8" l="1"/>
  <c r="G252" i="8"/>
  <c r="G253" i="8"/>
  <c r="G254" i="8"/>
  <c r="G255" i="8"/>
  <c r="G249" i="8" l="1"/>
  <c r="G392" i="8" l="1"/>
  <c r="G264" i="8"/>
  <c r="I5" i="6" l="1"/>
  <c r="J5" i="6"/>
  <c r="H19" i="6"/>
  <c r="I107" i="5"/>
  <c r="J107" i="5"/>
  <c r="H107" i="5"/>
  <c r="I38" i="7"/>
  <c r="J38" i="7"/>
  <c r="H38" i="7"/>
  <c r="I38" i="8"/>
  <c r="J38" i="8"/>
  <c r="H38" i="8"/>
  <c r="I23" i="8"/>
  <c r="J23" i="8"/>
  <c r="G393" i="8"/>
  <c r="G388" i="8"/>
  <c r="J387" i="8"/>
  <c r="I387" i="8"/>
  <c r="H387" i="8"/>
  <c r="G386" i="8"/>
  <c r="G385" i="8"/>
  <c r="G384" i="8"/>
  <c r="G383" i="8"/>
  <c r="G382" i="8"/>
  <c r="J375" i="8"/>
  <c r="I375" i="8"/>
  <c r="H375" i="8"/>
  <c r="G374" i="8"/>
  <c r="G373" i="8"/>
  <c r="G372" i="8"/>
  <c r="G371" i="8"/>
  <c r="G370" i="8"/>
  <c r="G369" i="8"/>
  <c r="G365" i="8"/>
  <c r="G364" i="8"/>
  <c r="G363" i="8"/>
  <c r="G362" i="8"/>
  <c r="J354" i="8"/>
  <c r="I354" i="8"/>
  <c r="H354" i="8"/>
  <c r="G353" i="8"/>
  <c r="G352" i="8"/>
  <c r="G351" i="8"/>
  <c r="G350" i="8"/>
  <c r="G349" i="8"/>
  <c r="G348" i="8"/>
  <c r="J346" i="8"/>
  <c r="I346" i="8"/>
  <c r="G345" i="8"/>
  <c r="G344" i="8"/>
  <c r="G341" i="8"/>
  <c r="J339" i="8"/>
  <c r="I339" i="8"/>
  <c r="H339" i="8"/>
  <c r="G338" i="8"/>
  <c r="G337" i="8"/>
  <c r="G336" i="8"/>
  <c r="G335" i="8"/>
  <c r="G334" i="8"/>
  <c r="G316" i="8"/>
  <c r="G315" i="8"/>
  <c r="G314" i="8"/>
  <c r="G313" i="8"/>
  <c r="G312" i="8"/>
  <c r="G311" i="8"/>
  <c r="G310" i="8"/>
  <c r="G309" i="8"/>
  <c r="G308" i="8"/>
  <c r="G307" i="8"/>
  <c r="J305" i="8"/>
  <c r="I305" i="8"/>
  <c r="G304" i="8"/>
  <c r="G303" i="8"/>
  <c r="G302" i="8"/>
  <c r="G301" i="8"/>
  <c r="G300" i="8"/>
  <c r="G299" i="8"/>
  <c r="G298" i="8"/>
  <c r="G297" i="8"/>
  <c r="G296" i="8"/>
  <c r="J285" i="8"/>
  <c r="I285" i="8"/>
  <c r="H285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3" i="8"/>
  <c r="G262" i="8"/>
  <c r="G261" i="8"/>
  <c r="G260" i="8"/>
  <c r="G259" i="8"/>
  <c r="G258" i="8"/>
  <c r="G257" i="8"/>
  <c r="G256" i="8"/>
  <c r="G250" i="8"/>
  <c r="G248" i="8"/>
  <c r="J245" i="8"/>
  <c r="I245" i="8"/>
  <c r="H245" i="8"/>
  <c r="H241" i="8"/>
  <c r="M63" i="11" s="1"/>
  <c r="G240" i="8"/>
  <c r="G239" i="8"/>
  <c r="G238" i="8"/>
  <c r="G237" i="8"/>
  <c r="G236" i="8"/>
  <c r="G235" i="8"/>
  <c r="J233" i="8"/>
  <c r="I233" i="8"/>
  <c r="H233" i="8"/>
  <c r="J229" i="8"/>
  <c r="I229" i="8"/>
  <c r="H229" i="8"/>
  <c r="M62" i="11" s="1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J213" i="8"/>
  <c r="I213" i="8"/>
  <c r="H213" i="8"/>
  <c r="G208" i="8"/>
  <c r="G207" i="8"/>
  <c r="G206" i="8"/>
  <c r="G205" i="8"/>
  <c r="G204" i="8"/>
  <c r="G203" i="8"/>
  <c r="J202" i="8"/>
  <c r="I202" i="8"/>
  <c r="H202" i="8"/>
  <c r="G201" i="8"/>
  <c r="G200" i="8"/>
  <c r="G197" i="8"/>
  <c r="G196" i="8"/>
  <c r="J195" i="8"/>
  <c r="G194" i="8"/>
  <c r="G193" i="8"/>
  <c r="G192" i="8"/>
  <c r="G191" i="8"/>
  <c r="G190" i="8"/>
  <c r="G189" i="8"/>
  <c r="J188" i="8"/>
  <c r="I188" i="8"/>
  <c r="H188" i="8"/>
  <c r="G187" i="8"/>
  <c r="G186" i="8"/>
  <c r="G182" i="8"/>
  <c r="G180" i="8"/>
  <c r="G179" i="8"/>
  <c r="G178" i="8"/>
  <c r="G175" i="8"/>
  <c r="G174" i="8"/>
  <c r="G173" i="8"/>
  <c r="G172" i="8"/>
  <c r="G171" i="8"/>
  <c r="G170" i="8"/>
  <c r="J166" i="8"/>
  <c r="I166" i="8"/>
  <c r="J164" i="8"/>
  <c r="I164" i="8"/>
  <c r="H164" i="8"/>
  <c r="J160" i="8"/>
  <c r="I160" i="8"/>
  <c r="H160" i="8"/>
  <c r="M60" i="11" s="1"/>
  <c r="J156" i="8"/>
  <c r="I156" i="8"/>
  <c r="H156" i="8"/>
  <c r="J152" i="8"/>
  <c r="I152" i="8"/>
  <c r="H152" i="8"/>
  <c r="M59" i="11" s="1"/>
  <c r="M68" i="11" s="1"/>
  <c r="F151" i="8"/>
  <c r="F150" i="8"/>
  <c r="F149" i="8"/>
  <c r="F148" i="8"/>
  <c r="J146" i="8"/>
  <c r="I146" i="8"/>
  <c r="H146" i="8"/>
  <c r="J142" i="8"/>
  <c r="I142" i="8"/>
  <c r="H142" i="8"/>
  <c r="M58" i="11" s="1"/>
  <c r="F141" i="8"/>
  <c r="F140" i="8"/>
  <c r="J137" i="8"/>
  <c r="I137" i="8"/>
  <c r="H137" i="8"/>
  <c r="J133" i="8"/>
  <c r="I133" i="8"/>
  <c r="H133" i="8"/>
  <c r="M57" i="11" s="1"/>
  <c r="G132" i="8"/>
  <c r="G131" i="8"/>
  <c r="G130" i="8"/>
  <c r="G129" i="8"/>
  <c r="G128" i="8"/>
  <c r="G127" i="8"/>
  <c r="G126" i="8"/>
  <c r="G125" i="8"/>
  <c r="G124" i="8"/>
  <c r="G123" i="8"/>
  <c r="J121" i="8"/>
  <c r="I121" i="8"/>
  <c r="H121" i="8"/>
  <c r="J111" i="8"/>
  <c r="I111" i="8"/>
  <c r="H111" i="8"/>
  <c r="G88" i="8"/>
  <c r="G85" i="8"/>
  <c r="G80" i="8"/>
  <c r="J78" i="8"/>
  <c r="I78" i="8"/>
  <c r="H78" i="8"/>
  <c r="K68" i="9" s="1"/>
  <c r="J74" i="8"/>
  <c r="J71" i="6" s="1"/>
  <c r="I74" i="8"/>
  <c r="I71" i="6" s="1"/>
  <c r="H74" i="8"/>
  <c r="J71" i="8"/>
  <c r="I71" i="8"/>
  <c r="H71" i="8"/>
  <c r="J67" i="8"/>
  <c r="J64" i="6" s="1"/>
  <c r="I67" i="8"/>
  <c r="I64" i="6" s="1"/>
  <c r="H67" i="8"/>
  <c r="J63" i="8"/>
  <c r="I63" i="8"/>
  <c r="H63" i="8"/>
  <c r="J59" i="8"/>
  <c r="J57" i="6" s="1"/>
  <c r="I59" i="8"/>
  <c r="I57" i="6" s="1"/>
  <c r="H59" i="8"/>
  <c r="J56" i="8"/>
  <c r="I56" i="8"/>
  <c r="H56" i="8"/>
  <c r="J52" i="8"/>
  <c r="J50" i="6" s="1"/>
  <c r="I52" i="8"/>
  <c r="I50" i="6" s="1"/>
  <c r="H52" i="8"/>
  <c r="J50" i="8"/>
  <c r="I50" i="8"/>
  <c r="H50" i="8"/>
  <c r="J46" i="8"/>
  <c r="I46" i="8"/>
  <c r="H46" i="8"/>
  <c r="M39" i="11" s="1"/>
  <c r="J44" i="8"/>
  <c r="I44" i="8"/>
  <c r="H44" i="8"/>
  <c r="J40" i="8"/>
  <c r="I40" i="8"/>
  <c r="H40" i="8"/>
  <c r="M37" i="11" s="1"/>
  <c r="J34" i="8"/>
  <c r="J39" i="6" s="1"/>
  <c r="I34" i="8"/>
  <c r="I39" i="6" s="1"/>
  <c r="H34" i="8"/>
  <c r="H39" i="6" s="1"/>
  <c r="J27" i="8"/>
  <c r="I27" i="8"/>
  <c r="H27" i="8"/>
  <c r="J21" i="8"/>
  <c r="I21" i="8"/>
  <c r="H21" i="8"/>
  <c r="J16" i="8"/>
  <c r="I16" i="8"/>
  <c r="H16" i="8"/>
  <c r="I23" i="7"/>
  <c r="J23" i="7"/>
  <c r="H23" i="7"/>
  <c r="K24" i="11" s="1"/>
  <c r="G24" i="11" s="1"/>
  <c r="I16" i="7"/>
  <c r="L28" i="7" s="1"/>
  <c r="J16" i="7"/>
  <c r="M28" i="7" s="1"/>
  <c r="H16" i="7"/>
  <c r="G310" i="7"/>
  <c r="G309" i="7"/>
  <c r="G308" i="7"/>
  <c r="G307" i="7"/>
  <c r="G306" i="7"/>
  <c r="G305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J276" i="7"/>
  <c r="I276" i="7"/>
  <c r="H276" i="7"/>
  <c r="G271" i="7"/>
  <c r="G270" i="7"/>
  <c r="G26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J224" i="7"/>
  <c r="I224" i="7"/>
  <c r="J220" i="7"/>
  <c r="I220" i="7"/>
  <c r="H220" i="7"/>
  <c r="K63" i="11" s="1"/>
  <c r="G219" i="7"/>
  <c r="G218" i="7"/>
  <c r="G217" i="7"/>
  <c r="G216" i="7"/>
  <c r="G215" i="7"/>
  <c r="G214" i="7"/>
  <c r="J211" i="7"/>
  <c r="I211" i="7"/>
  <c r="H211" i="7"/>
  <c r="J207" i="7"/>
  <c r="I207" i="7"/>
  <c r="G205" i="7"/>
  <c r="J180" i="7"/>
  <c r="I180" i="7"/>
  <c r="H180" i="7"/>
  <c r="G175" i="7"/>
  <c r="G174" i="7"/>
  <c r="G173" i="7"/>
  <c r="J152" i="7"/>
  <c r="I152" i="7"/>
  <c r="H152" i="7"/>
  <c r="J148" i="7"/>
  <c r="I148" i="7"/>
  <c r="H148" i="7"/>
  <c r="K60" i="11" s="1"/>
  <c r="F147" i="7"/>
  <c r="F146" i="7"/>
  <c r="J144" i="7"/>
  <c r="I144" i="7"/>
  <c r="H144" i="7"/>
  <c r="J140" i="7"/>
  <c r="I140" i="7"/>
  <c r="H140" i="7"/>
  <c r="K59" i="11" s="1"/>
  <c r="K68" i="11" s="1"/>
  <c r="F139" i="7"/>
  <c r="F138" i="7"/>
  <c r="F137" i="7"/>
  <c r="F136" i="7"/>
  <c r="J134" i="7"/>
  <c r="I134" i="7"/>
  <c r="H134" i="7"/>
  <c r="J130" i="7"/>
  <c r="I130" i="7"/>
  <c r="H130" i="7"/>
  <c r="K58" i="11" s="1"/>
  <c r="F129" i="7"/>
  <c r="F128" i="7"/>
  <c r="J125" i="7"/>
  <c r="I125" i="7"/>
  <c r="H125" i="7"/>
  <c r="J121" i="7"/>
  <c r="I121" i="7"/>
  <c r="H121" i="7"/>
  <c r="K57" i="11" s="1"/>
  <c r="G120" i="7"/>
  <c r="G119" i="7"/>
  <c r="G118" i="7"/>
  <c r="G117" i="7"/>
  <c r="G116" i="7"/>
  <c r="G115" i="7"/>
  <c r="G114" i="7"/>
  <c r="G113" i="7"/>
  <c r="G112" i="7"/>
  <c r="G111" i="7"/>
  <c r="J109" i="7"/>
  <c r="I109" i="7"/>
  <c r="H109" i="7"/>
  <c r="J99" i="7"/>
  <c r="I99" i="7"/>
  <c r="H99" i="7"/>
  <c r="J8" i="6"/>
  <c r="J15" i="6" s="1"/>
  <c r="I8" i="6"/>
  <c r="I15" i="6" s="1"/>
  <c r="J78" i="7"/>
  <c r="I78" i="7"/>
  <c r="H78" i="7"/>
  <c r="J74" i="7"/>
  <c r="J69" i="6" s="1"/>
  <c r="I74" i="7"/>
  <c r="I69" i="6" s="1"/>
  <c r="H74" i="7"/>
  <c r="J71" i="7"/>
  <c r="I71" i="7"/>
  <c r="H71" i="7"/>
  <c r="J67" i="7"/>
  <c r="J62" i="6" s="1"/>
  <c r="I67" i="7"/>
  <c r="I62" i="6" s="1"/>
  <c r="H67" i="7"/>
  <c r="J63" i="7"/>
  <c r="I63" i="7"/>
  <c r="H63" i="7"/>
  <c r="J59" i="7"/>
  <c r="J55" i="6" s="1"/>
  <c r="I59" i="7"/>
  <c r="I55" i="6" s="1"/>
  <c r="H59" i="7"/>
  <c r="J56" i="7"/>
  <c r="I56" i="7"/>
  <c r="H56" i="7"/>
  <c r="J52" i="7"/>
  <c r="J48" i="6" s="1"/>
  <c r="I52" i="7"/>
  <c r="I48" i="6" s="1"/>
  <c r="H52" i="7"/>
  <c r="J50" i="7"/>
  <c r="I50" i="7"/>
  <c r="H50" i="7"/>
  <c r="J46" i="7"/>
  <c r="I46" i="7"/>
  <c r="H46" i="7"/>
  <c r="K39" i="11" s="1"/>
  <c r="J44" i="7"/>
  <c r="I44" i="7"/>
  <c r="H44" i="7"/>
  <c r="J40" i="7"/>
  <c r="I40" i="7"/>
  <c r="H40" i="7"/>
  <c r="J34" i="7"/>
  <c r="J38" i="6" s="1"/>
  <c r="I34" i="7"/>
  <c r="I38" i="6" s="1"/>
  <c r="H34" i="7"/>
  <c r="H38" i="6" s="1"/>
  <c r="J27" i="7"/>
  <c r="I27" i="7"/>
  <c r="H27" i="7"/>
  <c r="J21" i="7"/>
  <c r="I21" i="7"/>
  <c r="H21" i="7"/>
  <c r="I553" i="5"/>
  <c r="J553" i="5"/>
  <c r="H553" i="5"/>
  <c r="I445" i="5"/>
  <c r="J445" i="5"/>
  <c r="H445" i="5"/>
  <c r="I432" i="5"/>
  <c r="J432" i="5"/>
  <c r="H432" i="5"/>
  <c r="I378" i="5"/>
  <c r="J378" i="5"/>
  <c r="H378" i="5"/>
  <c r="I273" i="5"/>
  <c r="J273" i="5"/>
  <c r="H273" i="5"/>
  <c r="I265" i="5"/>
  <c r="J265" i="5"/>
  <c r="H265" i="5"/>
  <c r="I247" i="5"/>
  <c r="J247" i="5"/>
  <c r="H247" i="5"/>
  <c r="I238" i="5"/>
  <c r="J238" i="5"/>
  <c r="I216" i="5"/>
  <c r="J216" i="5"/>
  <c r="H216" i="5"/>
  <c r="I206" i="5"/>
  <c r="J206" i="5"/>
  <c r="H206" i="5"/>
  <c r="I171" i="5"/>
  <c r="J171" i="5"/>
  <c r="H171" i="5"/>
  <c r="I164" i="5"/>
  <c r="J164" i="5"/>
  <c r="H164" i="5"/>
  <c r="I156" i="5"/>
  <c r="J156" i="5"/>
  <c r="H156" i="5"/>
  <c r="I149" i="5"/>
  <c r="J149" i="5"/>
  <c r="H149" i="5"/>
  <c r="I142" i="5"/>
  <c r="J142" i="5"/>
  <c r="H142" i="5"/>
  <c r="I135" i="5"/>
  <c r="J135" i="5"/>
  <c r="H135" i="5"/>
  <c r="I51" i="5"/>
  <c r="J51" i="5"/>
  <c r="H51" i="5"/>
  <c r="J26" i="5"/>
  <c r="J38" i="5" s="1"/>
  <c r="J45" i="5" s="1"/>
  <c r="I26" i="5"/>
  <c r="I38" i="5" s="1"/>
  <c r="I45" i="5" s="1"/>
  <c r="H26" i="5"/>
  <c r="H38" i="5" s="1"/>
  <c r="H45" i="5" s="1"/>
  <c r="M45" i="9" l="1"/>
  <c r="L45" i="9"/>
  <c r="I51" i="6"/>
  <c r="G68" i="11"/>
  <c r="K37" i="11"/>
  <c r="K30" i="11" s="1"/>
  <c r="K45" i="9"/>
  <c r="G39" i="11"/>
  <c r="P53" i="9" s="1"/>
  <c r="M30" i="11"/>
  <c r="J51" i="6"/>
  <c r="M43" i="11"/>
  <c r="H50" i="6"/>
  <c r="K43" i="11"/>
  <c r="H48" i="6"/>
  <c r="J19" i="6"/>
  <c r="J81" i="6"/>
  <c r="I19" i="6"/>
  <c r="I81" i="6"/>
  <c r="M23" i="11"/>
  <c r="M22" i="11" s="1"/>
  <c r="M21" i="11" s="1"/>
  <c r="K23" i="11"/>
  <c r="K22" i="11" s="1"/>
  <c r="K21" i="11" s="1"/>
  <c r="K28" i="7"/>
  <c r="G59" i="11"/>
  <c r="G57" i="11"/>
  <c r="H64" i="6"/>
  <c r="M45" i="11"/>
  <c r="H57" i="6"/>
  <c r="M44" i="11"/>
  <c r="H71" i="6"/>
  <c r="M46" i="11"/>
  <c r="H62" i="6"/>
  <c r="K45" i="11"/>
  <c r="H55" i="6"/>
  <c r="K44" i="11"/>
  <c r="H69" i="6"/>
  <c r="K46" i="11"/>
  <c r="K43" i="9"/>
  <c r="J400" i="8"/>
  <c r="I400" i="8"/>
  <c r="I209" i="8"/>
  <c r="J209" i="8"/>
  <c r="G37" i="11" l="1"/>
  <c r="P45" i="9" s="1"/>
  <c r="P49" i="9"/>
  <c r="G30" i="11"/>
  <c r="H51" i="6"/>
  <c r="M42" i="11"/>
  <c r="K42" i="11"/>
  <c r="G43" i="11"/>
  <c r="G23" i="11"/>
  <c r="P43" i="9" s="1"/>
  <c r="G21" i="11"/>
  <c r="G22" i="11"/>
  <c r="J401" i="8"/>
  <c r="J402" i="8" s="1"/>
  <c r="I401" i="8"/>
  <c r="I402" i="8" s="1"/>
  <c r="I312" i="7"/>
  <c r="I313" i="7" s="1"/>
  <c r="J312" i="7"/>
  <c r="J313" i="7" s="1"/>
  <c r="L28" i="5"/>
  <c r="M28" i="5"/>
  <c r="K28" i="5"/>
  <c r="L27" i="5"/>
  <c r="M27" i="5"/>
  <c r="K27" i="5"/>
  <c r="M47" i="9"/>
  <c r="M46" i="9" s="1"/>
  <c r="L47" i="9"/>
  <c r="L46" i="9" s="1"/>
  <c r="I720" i="5"/>
  <c r="J720" i="5"/>
  <c r="G714" i="5"/>
  <c r="G715" i="5"/>
  <c r="G716" i="5"/>
  <c r="G717" i="5"/>
  <c r="G718" i="5"/>
  <c r="I669" i="5"/>
  <c r="J669" i="5"/>
  <c r="H669" i="5"/>
  <c r="I643" i="5"/>
  <c r="J643" i="5"/>
  <c r="H643" i="5"/>
  <c r="I632" i="5"/>
  <c r="J632" i="5"/>
  <c r="H632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631" i="5"/>
  <c r="I569" i="5"/>
  <c r="J569" i="5"/>
  <c r="H569" i="5"/>
  <c r="G561" i="5"/>
  <c r="G565" i="5"/>
  <c r="G566" i="5"/>
  <c r="G567" i="5"/>
  <c r="G568" i="5"/>
  <c r="I76" i="6" l="1"/>
  <c r="L31" i="9" s="1"/>
  <c r="J76" i="6"/>
  <c r="M31" i="9" s="1"/>
  <c r="I721" i="5"/>
  <c r="J721" i="5"/>
  <c r="I11" i="6"/>
  <c r="I78" i="6"/>
  <c r="J11" i="6"/>
  <c r="J78" i="6"/>
  <c r="K47" i="9"/>
  <c r="M43" i="9"/>
  <c r="L43" i="9"/>
  <c r="J7" i="6"/>
  <c r="I7" i="6"/>
  <c r="G719" i="5"/>
  <c r="G668" i="5"/>
  <c r="G645" i="5"/>
  <c r="G642" i="5"/>
  <c r="G571" i="5"/>
  <c r="G459" i="5"/>
  <c r="G463" i="5"/>
  <c r="G464" i="5"/>
  <c r="G465" i="5"/>
  <c r="G466" i="5"/>
  <c r="G474" i="5"/>
  <c r="G473" i="5"/>
  <c r="G472" i="5"/>
  <c r="G471" i="5"/>
  <c r="G470" i="5"/>
  <c r="G469" i="5"/>
  <c r="G468" i="5"/>
  <c r="G467" i="5"/>
  <c r="G458" i="5"/>
  <c r="G457" i="5"/>
  <c r="J455" i="5"/>
  <c r="I455" i="5"/>
  <c r="G454" i="5"/>
  <c r="G453" i="5"/>
  <c r="G452" i="5"/>
  <c r="J451" i="5"/>
  <c r="I451" i="5"/>
  <c r="H451" i="5"/>
  <c r="H475" i="5" s="1"/>
  <c r="G450" i="5"/>
  <c r="G449" i="5"/>
  <c r="G448" i="5"/>
  <c r="J447" i="5"/>
  <c r="I447" i="5"/>
  <c r="R161" i="9" l="1"/>
  <c r="R160" i="9"/>
  <c r="Q160" i="9"/>
  <c r="Q161" i="9"/>
  <c r="M30" i="9"/>
  <c r="M209" i="9" s="1"/>
  <c r="M210" i="9"/>
  <c r="L30" i="9"/>
  <c r="L209" i="9" s="1"/>
  <c r="L210" i="9"/>
  <c r="Q118" i="9"/>
  <c r="Q119" i="9"/>
  <c r="R118" i="9"/>
  <c r="R119" i="9"/>
  <c r="I84" i="6"/>
  <c r="J84" i="6"/>
  <c r="K46" i="9"/>
  <c r="P46" i="9" s="1"/>
  <c r="P47" i="9"/>
  <c r="M212" i="9"/>
  <c r="J475" i="5"/>
  <c r="J549" i="5" s="1"/>
  <c r="I475" i="5"/>
  <c r="I549" i="5" s="1"/>
  <c r="L212" i="9" l="1"/>
  <c r="G440" i="5"/>
  <c r="G439" i="5"/>
  <c r="G438" i="5"/>
  <c r="G437" i="5"/>
  <c r="G436" i="5"/>
  <c r="G435" i="5"/>
  <c r="G389" i="5"/>
  <c r="G390" i="5"/>
  <c r="G391" i="5"/>
  <c r="G387" i="5"/>
  <c r="G388" i="5"/>
  <c r="G392" i="5"/>
  <c r="G393" i="5"/>
  <c r="G394" i="5"/>
  <c r="I313" i="5"/>
  <c r="J313" i="5"/>
  <c r="J303" i="5"/>
  <c r="I275" i="5"/>
  <c r="J275" i="5"/>
  <c r="G312" i="5"/>
  <c r="G311" i="5"/>
  <c r="I331" i="5" l="1"/>
  <c r="I374" i="5" s="1"/>
  <c r="J331" i="5"/>
  <c r="J374" i="5" s="1"/>
  <c r="I63" i="11"/>
  <c r="G315" i="5"/>
  <c r="G318" i="5"/>
  <c r="G319" i="5"/>
  <c r="G314" i="5"/>
  <c r="G305" i="5"/>
  <c r="G306" i="5"/>
  <c r="G310" i="5"/>
  <c r="G304" i="5"/>
  <c r="G302" i="5"/>
  <c r="G301" i="5"/>
  <c r="H63" i="11" l="1"/>
  <c r="G63" i="11" s="1"/>
  <c r="J269" i="5"/>
  <c r="I269" i="5"/>
  <c r="H269" i="5"/>
  <c r="I60" i="11" s="1"/>
  <c r="H60" i="11" s="1"/>
  <c r="G60" i="11" s="1"/>
  <c r="F242" i="5"/>
  <c r="F241" i="5"/>
  <c r="J243" i="5"/>
  <c r="I243" i="5"/>
  <c r="H243" i="5"/>
  <c r="G218" i="5"/>
  <c r="G220" i="5"/>
  <c r="G221" i="5"/>
  <c r="G222" i="5"/>
  <c r="G223" i="5"/>
  <c r="G224" i="5"/>
  <c r="G225" i="5"/>
  <c r="G226" i="5"/>
  <c r="G231" i="5"/>
  <c r="G219" i="5"/>
  <c r="P71" i="9"/>
  <c r="G174" i="5"/>
  <c r="I167" i="5"/>
  <c r="J167" i="5"/>
  <c r="H167" i="5"/>
  <c r="I46" i="11" s="1"/>
  <c r="H46" i="11" s="1"/>
  <c r="I160" i="5"/>
  <c r="J160" i="5"/>
  <c r="H160" i="5"/>
  <c r="I45" i="11" s="1"/>
  <c r="H45" i="11" s="1"/>
  <c r="I152" i="5"/>
  <c r="J152" i="5"/>
  <c r="H152" i="5"/>
  <c r="M65" i="9"/>
  <c r="M64" i="9" s="1"/>
  <c r="L65" i="9"/>
  <c r="L64" i="9" s="1"/>
  <c r="K65" i="9"/>
  <c r="I904" i="5" l="1"/>
  <c r="J904" i="5"/>
  <c r="J911" i="5"/>
  <c r="I911" i="5"/>
  <c r="I44" i="11"/>
  <c r="I58" i="11"/>
  <c r="K64" i="9"/>
  <c r="P64" i="9" s="1"/>
  <c r="P65" i="9"/>
  <c r="M57" i="9"/>
  <c r="J68" i="6"/>
  <c r="J72" i="6" s="1"/>
  <c r="L57" i="9"/>
  <c r="I68" i="6"/>
  <c r="I72" i="6" s="1"/>
  <c r="M44" i="9"/>
  <c r="M42" i="9" s="1"/>
  <c r="J37" i="6"/>
  <c r="J40" i="6" s="1"/>
  <c r="J41" i="6" s="1"/>
  <c r="K57" i="9"/>
  <c r="H68" i="6"/>
  <c r="H72" i="6" s="1"/>
  <c r="K44" i="9"/>
  <c r="H37" i="6"/>
  <c r="H40" i="6" s="1"/>
  <c r="H41" i="6" s="1"/>
  <c r="I61" i="6"/>
  <c r="I65" i="6" s="1"/>
  <c r="L56" i="9"/>
  <c r="L44" i="9"/>
  <c r="L42" i="9" s="1"/>
  <c r="I37" i="6"/>
  <c r="I40" i="6" s="1"/>
  <c r="I41" i="6" s="1"/>
  <c r="H61" i="6"/>
  <c r="H65" i="6" s="1"/>
  <c r="K56" i="9"/>
  <c r="L55" i="9"/>
  <c r="I54" i="6"/>
  <c r="I58" i="6" s="1"/>
  <c r="M55" i="9"/>
  <c r="J54" i="6"/>
  <c r="J58" i="6" s="1"/>
  <c r="K55" i="9"/>
  <c r="H54" i="6"/>
  <c r="H58" i="6" s="1"/>
  <c r="J61" i="6"/>
  <c r="J65" i="6" s="1"/>
  <c r="M56" i="9"/>
  <c r="P44" i="9" l="1"/>
  <c r="K42" i="9"/>
  <c r="H44" i="11"/>
  <c r="H42" i="11" s="1"/>
  <c r="G42" i="11" s="1"/>
  <c r="I42" i="11"/>
  <c r="H58" i="11"/>
  <c r="G58" i="11" s="1"/>
  <c r="M54" i="9"/>
  <c r="K54" i="9"/>
  <c r="L54" i="9"/>
  <c r="P42" i="9" l="1"/>
  <c r="K115" i="9"/>
  <c r="K114" i="9" s="1"/>
  <c r="P179" i="9" l="1"/>
  <c r="K85" i="9"/>
  <c r="H166" i="8"/>
  <c r="H209" i="8" s="1"/>
  <c r="M61" i="11" s="1"/>
  <c r="G176" i="8"/>
  <c r="H305" i="8"/>
  <c r="H400" i="8" l="1"/>
  <c r="M65" i="11" s="1"/>
  <c r="M56" i="11" s="1"/>
  <c r="M47" i="11" s="1"/>
  <c r="G172" i="7"/>
  <c r="H401" i="8" l="1"/>
  <c r="H402" i="8" s="1"/>
  <c r="P161" i="9" l="1"/>
  <c r="M20" i="11"/>
  <c r="Q15" i="11" s="1"/>
  <c r="P160" i="9"/>
  <c r="H78" i="6"/>
  <c r="P178" i="9"/>
  <c r="H11" i="6"/>
  <c r="H494" i="5" l="1"/>
  <c r="H529" i="5"/>
  <c r="H912" i="5" l="1"/>
  <c r="H909" i="5"/>
  <c r="I64" i="11"/>
  <c r="J64" i="11"/>
  <c r="H549" i="5"/>
  <c r="J56" i="11" l="1"/>
  <c r="J47" i="11" s="1"/>
  <c r="H916" i="5"/>
  <c r="H64" i="11"/>
  <c r="J20" i="11" l="1"/>
  <c r="J11" i="11" s="1"/>
  <c r="J9" i="11" s="1"/>
  <c r="Q12" i="11" s="1"/>
  <c r="G50" i="11"/>
  <c r="G49" i="11" l="1"/>
  <c r="K48" i="11"/>
  <c r="G48" i="11" l="1"/>
  <c r="P68" i="9" s="1"/>
  <c r="G45" i="11" l="1"/>
  <c r="P56" i="9" s="1"/>
  <c r="G44" i="11"/>
  <c r="P55" i="9" l="1"/>
  <c r="G46" i="11"/>
  <c r="P57" i="9" s="1"/>
  <c r="G64" i="11"/>
  <c r="P54" i="9" l="1"/>
  <c r="K51" i="11"/>
  <c r="G51" i="11" l="1"/>
  <c r="G61" i="11"/>
  <c r="K212" i="9" l="1"/>
  <c r="J823" i="5" l="1"/>
  <c r="J826" i="5" s="1"/>
  <c r="J827" i="5" s="1"/>
  <c r="J905" i="5" s="1"/>
  <c r="I823" i="5"/>
  <c r="I826" i="5" s="1"/>
  <c r="I827" i="5" s="1"/>
  <c r="I905" i="5" s="1"/>
  <c r="J913" i="5" l="1"/>
  <c r="J908" i="5"/>
  <c r="I913" i="5"/>
  <c r="I908" i="5"/>
  <c r="J903" i="5"/>
  <c r="J906" i="5"/>
  <c r="J907" i="5" s="1"/>
  <c r="I903" i="5"/>
  <c r="I906" i="5"/>
  <c r="I907" i="5" s="1"/>
  <c r="J915" i="5" l="1"/>
  <c r="I915" i="5"/>
  <c r="M69" i="9"/>
  <c r="M66" i="9" s="1"/>
  <c r="J910" i="5"/>
  <c r="L69" i="9"/>
  <c r="L66" i="9" s="1"/>
  <c r="I910" i="5"/>
  <c r="J6" i="6"/>
  <c r="I6" i="6"/>
  <c r="Q116" i="9" l="1"/>
  <c r="I14" i="6"/>
  <c r="I16" i="6" s="1"/>
  <c r="R116" i="9"/>
  <c r="J14" i="6"/>
  <c r="J16" i="6" s="1"/>
  <c r="J75" i="6"/>
  <c r="J79" i="6" s="1"/>
  <c r="I75" i="6"/>
  <c r="I83" i="6" s="1"/>
  <c r="L41" i="9"/>
  <c r="L216" i="9" s="1"/>
  <c r="R66" i="9"/>
  <c r="M41" i="9"/>
  <c r="M216" i="9" s="1"/>
  <c r="S66" i="9"/>
  <c r="J80" i="6" l="1"/>
  <c r="R85" i="9"/>
  <c r="Q85" i="9"/>
  <c r="I79" i="6"/>
  <c r="I80" i="6" s="1"/>
  <c r="J83" i="6"/>
  <c r="M27" i="9" s="1"/>
  <c r="M207" i="9" s="1"/>
  <c r="L27" i="9"/>
  <c r="L207" i="9" s="1"/>
  <c r="L26" i="9"/>
  <c r="L23" i="9" s="1"/>
  <c r="I82" i="6"/>
  <c r="M26" i="9" l="1"/>
  <c r="M23" i="9" s="1"/>
  <c r="J82" i="6"/>
  <c r="L206" i="9"/>
  <c r="M206" i="9" l="1"/>
  <c r="Q21" i="9"/>
  <c r="L204" i="9"/>
  <c r="M204" i="9"/>
  <c r="R21" i="9"/>
  <c r="H823" i="5"/>
  <c r="H826" i="5" l="1"/>
  <c r="H827" i="5" s="1"/>
  <c r="H70" i="11"/>
  <c r="G70" i="11" s="1"/>
  <c r="H905" i="5" l="1"/>
  <c r="H913" i="5"/>
  <c r="G69" i="11"/>
  <c r="H207" i="7"/>
  <c r="K62" i="11" l="1"/>
  <c r="G62" i="11" l="1"/>
  <c r="G281" i="7"/>
  <c r="G282" i="7"/>
  <c r="G283" i="7"/>
  <c r="H311" i="7"/>
  <c r="K65" i="11" s="1"/>
  <c r="K56" i="11" s="1"/>
  <c r="K47" i="11" s="1"/>
  <c r="H312" i="7" l="1"/>
  <c r="K20" i="11" l="1"/>
  <c r="H313" i="7"/>
  <c r="H76" i="6" s="1"/>
  <c r="H7" i="6"/>
  <c r="H84" i="6" l="1"/>
  <c r="P119" i="9"/>
  <c r="P118" i="9"/>
  <c r="K12" i="11" l="1"/>
  <c r="G12" i="11" l="1"/>
  <c r="K9" i="11"/>
  <c r="Q13" i="11" l="1"/>
  <c r="K31" i="9"/>
  <c r="P35" i="9"/>
  <c r="P31" i="9" l="1"/>
  <c r="K210" i="9"/>
  <c r="K30" i="9"/>
  <c r="P30" i="9" l="1"/>
  <c r="K209" i="9"/>
  <c r="H720" i="5" l="1"/>
  <c r="H721" i="5" s="1"/>
  <c r="H908" i="5" s="1"/>
  <c r="H904" i="5" l="1"/>
  <c r="H906" i="5" s="1"/>
  <c r="H907" i="5" s="1"/>
  <c r="H911" i="5"/>
  <c r="I65" i="11"/>
  <c r="H903" i="5"/>
  <c r="H915" i="5" l="1"/>
  <c r="H65" i="11"/>
  <c r="G65" i="11" s="1"/>
  <c r="I56" i="11"/>
  <c r="I47" i="11" s="1"/>
  <c r="I20" i="11" s="1"/>
  <c r="H6" i="6"/>
  <c r="H14" i="6" s="1"/>
  <c r="K69" i="9"/>
  <c r="H910" i="5" l="1"/>
  <c r="H75" i="6"/>
  <c r="H56" i="11"/>
  <c r="G56" i="11" s="1"/>
  <c r="P69" i="9" s="1"/>
  <c r="H16" i="6"/>
  <c r="K66" i="9"/>
  <c r="K41" i="9" s="1"/>
  <c r="H79" i="6" l="1"/>
  <c r="H80" i="6" s="1"/>
  <c r="H83" i="6"/>
  <c r="H82" i="6" s="1"/>
  <c r="Q66" i="9"/>
  <c r="H47" i="11"/>
  <c r="H20" i="11" l="1"/>
  <c r="I11" i="11"/>
  <c r="P116" i="9"/>
  <c r="P88" i="9" s="1"/>
  <c r="G47" i="11"/>
  <c r="K216" i="9"/>
  <c r="G20" i="11" l="1"/>
  <c r="P41" i="9" s="1"/>
  <c r="H11" i="11"/>
  <c r="G11" i="11" s="1"/>
  <c r="K26" i="9" s="1"/>
  <c r="I9" i="11"/>
  <c r="P85" i="9"/>
  <c r="P66" i="9"/>
  <c r="Q10" i="11" l="1"/>
  <c r="H9" i="11"/>
  <c r="K206" i="9"/>
  <c r="K23" i="9"/>
  <c r="Q8" i="11" l="1"/>
  <c r="G9" i="11"/>
  <c r="Q6" i="11" s="1"/>
  <c r="K27" i="9"/>
  <c r="P21" i="9"/>
  <c r="K204" i="9"/>
  <c r="P26" i="9"/>
  <c r="P23" i="9" l="1"/>
  <c r="P27" i="9"/>
  <c r="K207" i="9"/>
  <c r="F199" i="5"/>
  <c r="F198" i="5"/>
  <c r="F200" i="5"/>
</calcChain>
</file>

<file path=xl/sharedStrings.xml><?xml version="1.0" encoding="utf-8"?>
<sst xmlns="http://schemas.openxmlformats.org/spreadsheetml/2006/main" count="2902" uniqueCount="704">
  <si>
    <t>КОСГУ</t>
  </si>
  <si>
    <t>ИТОГО ПО ВИДУ РАСХОДОВ 111</t>
  </si>
  <si>
    <t>II.  Расчет расходов по виду расходов 119 "Взносы по обязательному социальному страхованию на выплаты по оплате труда работников и иные выплаты работникам учреждений"</t>
  </si>
  <si>
    <t>ИТОГО ПО ВИДУ РАСХОДОВ 119</t>
  </si>
  <si>
    <t>III.  Расчет расходов по виду расходов 112 "Иные выплаты персоналу учреждений, за исключением фонда оплаты труда"</t>
  </si>
  <si>
    <t>Прочие выплаты</t>
  </si>
  <si>
    <t>Суточные при служебных командировках</t>
  </si>
  <si>
    <t>Суточные при командировках на курсы повышения квалификации</t>
  </si>
  <si>
    <t>Транспортные услуги</t>
  </si>
  <si>
    <t>Оплата проезда при командировках на курсы повышения квалификации</t>
  </si>
  <si>
    <t>Прочие услуги</t>
  </si>
  <si>
    <t>Найм жилых помещений при служебных командировках</t>
  </si>
  <si>
    <t>Прочие расходы</t>
  </si>
  <si>
    <t>Выездные соревнования (питание, проживание спортсменов)</t>
  </si>
  <si>
    <t>ИТОГО ПО ВИДУ РАСХОДОВ 112</t>
  </si>
  <si>
    <t>ИТОГО ПО ВИДУ РАСХОДОВ 113</t>
  </si>
  <si>
    <t>V.  Расчет расходов по виду расходов 360 "Иные выплаты населению "</t>
  </si>
  <si>
    <t>Трудоустройство несовершеннолетних граждан (трудовые бригады)</t>
  </si>
  <si>
    <t>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</t>
  </si>
  <si>
    <t>ИТОГО ПО ВИДУ РАСХОДОВ 831</t>
  </si>
  <si>
    <t>VII.  Расчет расходов по виду расходов 851 "Уплата налога на имущество организаций и земельного налога "</t>
  </si>
  <si>
    <t xml:space="preserve">Остаточная (кадастровая) стоимость </t>
  </si>
  <si>
    <t>Ставка налога%</t>
  </si>
  <si>
    <t>Налог на имущество</t>
  </si>
  <si>
    <t>Земельный налог</t>
  </si>
  <si>
    <t>ИТОГО ПО ВИДУ РАСХОДОВ 851</t>
  </si>
  <si>
    <t>VIII.  Расчет расходов по виду расходов 852 "Уплата прочих налогов, сборов  "</t>
  </si>
  <si>
    <t>Год выпуска автотранспортного средства</t>
  </si>
  <si>
    <t>Количество автотранспортного средства</t>
  </si>
  <si>
    <t>Транспортный налог</t>
  </si>
  <si>
    <t>х</t>
  </si>
  <si>
    <t>ИТОГО ПО ВИДУ РАСХОДОВ 852</t>
  </si>
  <si>
    <t>ИТОГО ПО ВИДУ РАСХОДОВ 853</t>
  </si>
  <si>
    <t>X.  Расчет расходов по виду расходов 243 "Закупка товаров, работ, услуг в целях капитального ремонта государственного (муниципального)  имущества"</t>
  </si>
  <si>
    <t>Количество</t>
  </si>
  <si>
    <t>Услуги по содержанию имущества</t>
  </si>
  <si>
    <t>Капитальный ремонт зданий и сооружений (расшифровать)</t>
  </si>
  <si>
    <t>ИТОГО ПО ВИДУ РАСХОДОВ 243</t>
  </si>
  <si>
    <t>а) 221 "Услуги связи"</t>
  </si>
  <si>
    <t>Повременная оплата междугородных, международных и местных телефонных соединений</t>
  </si>
  <si>
    <t>Абонентская плата</t>
  </si>
  <si>
    <t>оплата по километражу</t>
  </si>
  <si>
    <t>определитель номера</t>
  </si>
  <si>
    <t>радиоточка</t>
  </si>
  <si>
    <t>выход в город</t>
  </si>
  <si>
    <t>установка телефона</t>
  </si>
  <si>
    <t>интернет  (бухгалтерия)</t>
  </si>
  <si>
    <t>Итого по статье 221</t>
  </si>
  <si>
    <t>б)  222 "Транспортные услуги"</t>
  </si>
  <si>
    <t>Количество человек</t>
  </si>
  <si>
    <t>Найм транспортных средств</t>
  </si>
  <si>
    <t>Оплата проезда при служебных командировках</t>
  </si>
  <si>
    <t>Итого по статье 222</t>
  </si>
  <si>
    <t>Оплата отопления и горячего водоснабжения</t>
  </si>
  <si>
    <t>Г/кал</t>
  </si>
  <si>
    <t>куб.м</t>
  </si>
  <si>
    <t>Водоотведение</t>
  </si>
  <si>
    <t>Потребление электроэнергии</t>
  </si>
  <si>
    <t>КВТ./час</t>
  </si>
  <si>
    <t>Итого по статье 223</t>
  </si>
  <si>
    <t>Аренда зданий (помещений, сооружений)</t>
  </si>
  <si>
    <t>Итого по статье 224</t>
  </si>
  <si>
    <t>Содержание в чистоте и техническое обслуживание помещений, зданий, дворов и сооружений (расшифровать)</t>
  </si>
  <si>
    <t>Заправка картриджа</t>
  </si>
  <si>
    <t>Итого по статье 225</t>
  </si>
  <si>
    <t>Медосмотр</t>
  </si>
  <si>
    <t>Итого по статье 226</t>
  </si>
  <si>
    <t>Представительские расходы</t>
  </si>
  <si>
    <t>Повышение квалификации</t>
  </si>
  <si>
    <t>Технический осмотр автобусов</t>
  </si>
  <si>
    <t>Итого по статье 290</t>
  </si>
  <si>
    <t>Итого по статье 310</t>
  </si>
  <si>
    <t>Итого</t>
  </si>
  <si>
    <t>Строительные материалы</t>
  </si>
  <si>
    <t>Приобретение запасных частей в части административно-хозяйственного обеспечения</t>
  </si>
  <si>
    <t>Итого по статье 340</t>
  </si>
  <si>
    <t>ИТОГО ПО ВИДУ РАСХОДОВ 244</t>
  </si>
  <si>
    <t xml:space="preserve">Субсидия на финансовое обеспечение выполнения муниципального задания , ВСЕГО: </t>
  </si>
  <si>
    <t>(подпись)</t>
  </si>
  <si>
    <t>Наименование расходов</t>
  </si>
  <si>
    <t>Размер потребления ресурсов</t>
  </si>
  <si>
    <t>* Штатное расписание прилагается</t>
  </si>
  <si>
    <t>Пособие на ребенка до достижения им возраста 3-х лет</t>
  </si>
  <si>
    <t>Госпошлина учреждения-ответчика по решению суда</t>
  </si>
  <si>
    <t xml:space="preserve">Единица измерения </t>
  </si>
  <si>
    <t>параллельный телефон</t>
  </si>
  <si>
    <t>сигнализация</t>
  </si>
  <si>
    <t>Тариф (с учетом НДС), руб.</t>
  </si>
  <si>
    <t>Ставка арендной платы</t>
  </si>
  <si>
    <t>Средний размер выплаты (пособия) на одного работника, руб.</t>
  </si>
  <si>
    <t>Средний размер выплаты  на одного человека, руб.</t>
  </si>
  <si>
    <t>Стоимость</t>
  </si>
  <si>
    <t>Количество номеров</t>
  </si>
  <si>
    <t>Количество платежей в год</t>
  </si>
  <si>
    <t>м2</t>
  </si>
  <si>
    <t>чел.</t>
  </si>
  <si>
    <t>усл.</t>
  </si>
  <si>
    <t>шт.</t>
  </si>
  <si>
    <t>Плата за загрязнение окружающей среды</t>
  </si>
  <si>
    <t>мес.</t>
  </si>
  <si>
    <t>I.  Расчет расходов по виду расходов 111 "Фонд оплаты труда"</t>
  </si>
  <si>
    <t>Заработная плата</t>
  </si>
  <si>
    <t>Начисления на выплаты по оплате труда</t>
  </si>
  <si>
    <t>Количество месяцев (дней)</t>
  </si>
  <si>
    <t>Сумма, руб. / год</t>
  </si>
  <si>
    <t xml:space="preserve">Наименование </t>
  </si>
  <si>
    <t>№ п/п</t>
  </si>
  <si>
    <t>IV.  Расчет расходов по виду расходов 113 "Иные выплаты, за исключением фонда оплаты труда  учреждений, лицам, привлекаемым согласно законодательству для выполнения отдельных полномочий"</t>
  </si>
  <si>
    <t>VI.  Расчет расходов по виду расходов 831 "Исполнение судебных актов Российской Федерации и мировых соглашения по возмещению вреда, причинённого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органов, а также в результате деятельности учреждений"</t>
  </si>
  <si>
    <t>1,5%</t>
  </si>
  <si>
    <t>0,1%</t>
  </si>
  <si>
    <t>Количество месяцев, (дней)</t>
  </si>
  <si>
    <t>Средняя стоимость, руб.</t>
  </si>
  <si>
    <t>XII.  Расчет расходов по виду расходов 244 "Прочая закупка товаров, работ и услуг для обеспечения государственных (муниципальных) нужд"</t>
  </si>
  <si>
    <t>Наименование показателя</t>
  </si>
  <si>
    <t>Стоимость за единицу, руб.</t>
  </si>
  <si>
    <t>Средняя стоимость услуг в месяц, руб.</t>
  </si>
  <si>
    <t>Период предоставления услуг, (кол-во месяцев)</t>
  </si>
  <si>
    <t>Х</t>
  </si>
  <si>
    <t>в)  223 "Коммунальные услуги"</t>
  </si>
  <si>
    <t>Холодное водоснабжение</t>
  </si>
  <si>
    <t>г)  224 "Арендная плата за пользование имуществом"</t>
  </si>
  <si>
    <t>Аренда транспортных средств</t>
  </si>
  <si>
    <t xml:space="preserve">Количество </t>
  </si>
  <si>
    <t>Стоимость (с учетом НДС), руб.</t>
  </si>
  <si>
    <t>Вывоз мусора</t>
  </si>
  <si>
    <t>м3</t>
  </si>
  <si>
    <t>Дератизация</t>
  </si>
  <si>
    <t>Обслуживание АПС</t>
  </si>
  <si>
    <t>Обслуживание расходомеров ХВС</t>
  </si>
  <si>
    <t>Обработка территории от клещей</t>
  </si>
  <si>
    <t>Обслуживание электроустановок</t>
  </si>
  <si>
    <t>Промывка системы отопления (радиаторы 7-ми секционные)</t>
  </si>
  <si>
    <t>Текущий и аварийный ремонт зданий и сооружений, систем ХВС</t>
  </si>
  <si>
    <t>Текущий ремонт к новому учебному году (расшифровать)</t>
  </si>
  <si>
    <t>Оплата услуг по техническому обслуживанию и ремонту оборудования и инвентаря в части административно-хозяйственного обеспечения: (расшифровать)</t>
  </si>
  <si>
    <t>Оплата услуг по техническому обслуживанию и ремонту вычислительной техники: (расшифровать)</t>
  </si>
  <si>
    <t>д)  225 "Услуги по содержанию имущества"</t>
  </si>
  <si>
    <t>е)  226 "Прочие  услуги"</t>
  </si>
  <si>
    <t>Приобретение лицензионных программ</t>
  </si>
  <si>
    <t>Обслуживание  1С</t>
  </si>
  <si>
    <t>Оплата услуг вневедомственной охраны</t>
  </si>
  <si>
    <t>ё)  290 "Прочие  расходы"</t>
  </si>
  <si>
    <t>Приобретение призов и подарков</t>
  </si>
  <si>
    <t>Приобретение учебников</t>
  </si>
  <si>
    <t>Приобретение оргтехники (расшифровать)</t>
  </si>
  <si>
    <t>Приобретение средств вычислительной техники</t>
  </si>
  <si>
    <t>Приобретение имущества (расшифровать)</t>
  </si>
  <si>
    <t>ж)  310 "Увеличение стоимости основных средств"</t>
  </si>
  <si>
    <t>Канцелярские принадлежности</t>
  </si>
  <si>
    <t>кг.</t>
  </si>
  <si>
    <t>Приобретение запасных частей ко всем видам вычислительной техники</t>
  </si>
  <si>
    <t>Прочие  хозяйственные  материалы</t>
  </si>
  <si>
    <t>Приобретение мягкого инвентаря</t>
  </si>
  <si>
    <t>Приобретение медикаментов</t>
  </si>
  <si>
    <t>Приобретение продуктов питания, всего</t>
  </si>
  <si>
    <t>местный бюджет</t>
  </si>
  <si>
    <t>краевой бюджет</t>
  </si>
  <si>
    <t>Расчеты (обоснования) к плану финансово-хозяйственной деятельности</t>
  </si>
  <si>
    <t xml:space="preserve">на </t>
  </si>
  <si>
    <t>год</t>
  </si>
  <si>
    <t>(субсидия на финансовое обеспечение  выполнения муниципального задания)</t>
  </si>
  <si>
    <t>(наименование учреждения)</t>
  </si>
  <si>
    <t>Дата</t>
  </si>
  <si>
    <t>г.</t>
  </si>
  <si>
    <t>з)  340 "Увеличение стоимости материальных запасов"</t>
  </si>
  <si>
    <t>Примечание*: 1. В столбце "Наименование показателя" допускаетя изменение показателей.  2. Обязательно проставлять единицы измерения.</t>
  </si>
  <si>
    <t>(субсидии, предоставляемые в соответствии с абзацем пункта 1статьи 78.1 Бюджетного кодекса Российской Федерации)</t>
  </si>
  <si>
    <t>(поступления от оказания услуг (выполнения работ) на платной основе и иной, приносящей доход деятельности)</t>
  </si>
  <si>
    <t>КВР</t>
  </si>
  <si>
    <t>Прочая закупка товаров, работ, услуг</t>
  </si>
  <si>
    <t>расшифровка 4</t>
  </si>
  <si>
    <t>расшифровка 5</t>
  </si>
  <si>
    <t>расшифровка 2</t>
  </si>
  <si>
    <t>ПЛАН по родительской плате</t>
  </si>
  <si>
    <t>Приобретение программного обеспечения 1С,  почтовый агент</t>
  </si>
  <si>
    <t xml:space="preserve">усл. </t>
  </si>
  <si>
    <t>лабораторные исследования песка, воды, готовых блюд</t>
  </si>
  <si>
    <t>л.</t>
  </si>
  <si>
    <t>картридж</t>
  </si>
  <si>
    <t>Обслуживание и ремонт компьютеров</t>
  </si>
  <si>
    <t>Санитарно-бактирологическое иследование почвы, смывы, пробы</t>
  </si>
  <si>
    <t>принтер</t>
  </si>
  <si>
    <t xml:space="preserve">Обслуживание УУТЭ         </t>
  </si>
  <si>
    <t>Изготовление бланков</t>
  </si>
  <si>
    <t>Электроплита</t>
  </si>
  <si>
    <t>(число)</t>
  </si>
  <si>
    <t>(месяц)</t>
  </si>
  <si>
    <t>(год)</t>
  </si>
  <si>
    <t>Дезинсекция</t>
  </si>
  <si>
    <t>ремонт принтера</t>
  </si>
  <si>
    <t>ИТОГО ЗАКУПКИ В ПФХД</t>
  </si>
  <si>
    <t>Приобретение матер-х запасов за счет средств субвенции</t>
  </si>
  <si>
    <t>244+243</t>
  </si>
  <si>
    <t>Коды</t>
  </si>
  <si>
    <t>Орган, осуществляющий функции и полномочия учредителя</t>
  </si>
  <si>
    <t>Управление образования и молодежной политики администрации Уссурийского городского округа</t>
  </si>
  <si>
    <t>по Сводному реестру</t>
  </si>
  <si>
    <t>глава по КБК</t>
  </si>
  <si>
    <t>Учреждение</t>
  </si>
  <si>
    <t>ИНН</t>
  </si>
  <si>
    <t>КПП</t>
  </si>
  <si>
    <t>Единица измерения:</t>
  </si>
  <si>
    <t>руб.</t>
  </si>
  <si>
    <t>по ОКЕИ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</si>
  <si>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</si>
  <si>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</si>
  <si>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</si>
  <si>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Сумма</t>
  </si>
  <si>
    <t>Остаток средств  на начало текущего финансового года*1</t>
  </si>
  <si>
    <t>0001</t>
  </si>
  <si>
    <t>Остаток средств  на конец  текущего финансового года*1</t>
  </si>
  <si>
    <t>0002</t>
  </si>
  <si>
    <t>Доходы,  всего:</t>
  </si>
  <si>
    <t>в том числе: 
доходы от собственности, всего</t>
  </si>
  <si>
    <t>доходы от оказания услуг, работ, компенсации затрат учреждений, всего</t>
  </si>
  <si>
    <t>в том числе:
субсидии на финансовое обеспечение выполнения муниципального задания</t>
  </si>
  <si>
    <t>доходы от штрафов, пеней, иных сумм принудительного изъятия,  всего</t>
  </si>
  <si>
    <t>безвозмездные денежные поступления,  всего</t>
  </si>
  <si>
    <t>Прочие доходы,  всего</t>
  </si>
  <si>
    <t>в том числе:  
целевые субсидии</t>
  </si>
  <si>
    <t>субсидии на осуществление капитальных вложений</t>
  </si>
  <si>
    <t>доходы от оперций с активами,  всего</t>
  </si>
  <si>
    <t>прочие поступления,  всего</t>
  </si>
  <si>
    <t>из них:  
увеличение остатков денежных средств за счет возврата дебиторской задолженности прошлых лет</t>
  </si>
  <si>
    <t>Расходы,  всего:</t>
  </si>
  <si>
    <t>в том числе:
на выплаты персоналу, всего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</si>
  <si>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</si>
  <si>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</si>
  <si>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учреждений,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</si>
  <si>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 всего</t>
  </si>
  <si>
    <t>в том числе:
на выплаты по оплате труда</t>
  </si>
  <si>
    <t>на иные выплаты работникам</t>
  </si>
  <si>
    <t>Социальные и иные выплаты населению,  всего</t>
  </si>
  <si>
    <t>в том числе:
социальные выплаты гражданам, кроме публичных нормативных социальных выплат</t>
  </si>
  <si>
    <t>из них:
пособия, компесации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</si>
  <si>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</si>
  <si>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Уплата налогов, сборов и иных платежей, всего</t>
  </si>
  <si>
    <t>из них:
налог на имущество и замельный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</si>
  <si>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</si>
  <si>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</si>
  <si>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</si>
  <si>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взносы в международные организации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</si>
  <si>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</si>
  <si>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</si>
  <si>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 всего*2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</si>
  <si>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</si>
  <si>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</si>
  <si>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работ, услуг,  всего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</si>
  <si>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</si>
  <si>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</t>
  </si>
  <si>
    <t>строительство (реконструкция) объектов недвижимого имущества</t>
  </si>
  <si>
    <t>Выплаты, уменьшающие доход, всего*3</t>
  </si>
  <si>
    <t>в том числе:
налог на прибыль*3</t>
  </si>
  <si>
    <t>налог на добавленную стоимость*3</t>
  </si>
  <si>
    <t>прочие налоги, уменьшающие доход*3</t>
  </si>
  <si>
    <t>Прочие выплаты, всего*4</t>
  </si>
  <si>
    <t>из них:
возврат в бюджет средств субсидии</t>
  </si>
  <si>
    <t>Раздел 2. Сведения по выплатам на закупки товаров, работ, услуг</t>
  </si>
  <si>
    <t>Год начала закупки</t>
  </si>
  <si>
    <t>за пределами планового периода</t>
  </si>
  <si>
    <t>Выплаты на закупку товаров, работ, услуг, всего*6</t>
  </si>
  <si>
    <t>1.1.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</si>
  <si>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223-ФЗ)*7</t>
  </si>
  <si>
    <t>1.2.</t>
  </si>
  <si>
    <t>по контрактам (договорам), планируемым к заключению в соотвествующем финансовом году без применения норм Федерального закона № 44-ФЗ и Федерального закона № 223-ФЗ*7</t>
  </si>
  <si>
    <t>1.3.</t>
  </si>
  <si>
    <t>по контрактам (договорам),  заключенным до начала текущего финансового года с учетом требований Федерального закона № 44-ФЗ и Федерального закона № 223-ФЗ</t>
  </si>
  <si>
    <t>1.4.</t>
  </si>
  <si>
    <t>по контрактам (договорам), планируемым к заключению в соотвествующем финансовом году с учетом требований Федерального закона № 44-ФЗ и Федерального закона № 223-ФЗ</t>
  </si>
  <si>
    <t>1.4.1.</t>
  </si>
  <si>
    <t>в том числе:
за счет субсидий, предоставляемых на финансовое обеспечение выполнения муниципального задания</t>
  </si>
  <si>
    <t>1.4.1.1.</t>
  </si>
  <si>
    <t>1.4.1.2.</t>
  </si>
  <si>
    <t>в соответствии с Федеральным законом № 223-ФЗ*8</t>
  </si>
  <si>
    <t>1.4.2.</t>
  </si>
  <si>
    <t>за счет целевых субсидий</t>
  </si>
  <si>
    <t>1.4.2.1.</t>
  </si>
  <si>
    <t>1.4.2.2.</t>
  </si>
  <si>
    <t>1.4.3.</t>
  </si>
  <si>
    <t>1.4.5.</t>
  </si>
  <si>
    <t>за счет прочих источников финансового обеспечения</t>
  </si>
  <si>
    <t>1.4.5.1.</t>
  </si>
  <si>
    <t>1.4.5.2.</t>
  </si>
  <si>
    <t>в том числе по году начала закупки</t>
  </si>
  <si>
    <t>3.</t>
  </si>
  <si>
    <t xml:space="preserve">                                                                                                                                               </t>
  </si>
  <si>
    <t>наименование учреждения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</si>
  <si>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</si>
  <si>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ИТОГО 111</t>
  </si>
  <si>
    <t>ИТОГО 119</t>
  </si>
  <si>
    <t>ИТОГО 851</t>
  </si>
  <si>
    <t>ИТОГО 853</t>
  </si>
  <si>
    <t>ИТОГО 852</t>
  </si>
  <si>
    <t>ИТОГО 212</t>
  </si>
  <si>
    <t>016</t>
  </si>
  <si>
    <t>Планируемые объемы расходных обязательств по учреждению:</t>
  </si>
  <si>
    <t>Расчеты, приведенные в пояснительной записке, соответствуют информации о планируемых объемах расходных обязательств. Расчеты обоснованны и экономически целесообразны.</t>
  </si>
  <si>
    <t>Е.Е. Гончар</t>
  </si>
  <si>
    <t>32-43-35</t>
  </si>
  <si>
    <t>разработан в соответствии с действующим Порядком, утвержденным постановлением администрации Уссурийского городского округа от 05.07.2019г. №1541-НПА.</t>
  </si>
  <si>
    <t>(Дата составления Плана)</t>
  </si>
  <si>
    <t>Утверждаю:</t>
  </si>
  <si>
    <t>в том числе:    в соответствии с Федеральным законом № 44-ФЗ</t>
  </si>
  <si>
    <t>в том числе:  в соответствии с Федеральным законом № 44-ФЗ</t>
  </si>
  <si>
    <t>ЗАКЛЮЧЕНИЕ</t>
  </si>
  <si>
    <t>в том числе:   целевые субсидии</t>
  </si>
  <si>
    <t>в том числе:  субсидии на финансовое обеспечение выполнения муниципального задания</t>
  </si>
  <si>
    <t>в том числе:   доходы от собственности, всего</t>
  </si>
  <si>
    <t>из них:    увеличение остатков денежных средств за счет возврата дебиторской задолженности прошлых лет</t>
  </si>
  <si>
    <t>ИТОГО ПО ВИДУ РАСХОДОВ 119 (школа-сад)</t>
  </si>
  <si>
    <t>ИТОГО ПО ВИДУ РАСХОДОВ 119 (школа)</t>
  </si>
  <si>
    <t>ИТОГО ПО ВИДУ РАСХОДОВ 111 (школа-сад)</t>
  </si>
  <si>
    <t>ИТОГО ПО ВИДУ РАСХОДОВ 111 (школа )</t>
  </si>
  <si>
    <t>(ФИО)</t>
  </si>
  <si>
    <t>РАСХОДЫ</t>
  </si>
  <si>
    <t>ИТОГО РАСХОДЫ</t>
  </si>
  <si>
    <t xml:space="preserve"> (Субсидии на осуществление капитальных вложений в объекты капитального строительства государственной (муниципальной) собственности)</t>
  </si>
  <si>
    <t>расшифровка 6</t>
  </si>
  <si>
    <t>ИТОГО ПО ВИДУ РАСХОДОВ 244 (школа)</t>
  </si>
  <si>
    <t>ИТОГО ПО ВИДУ РАСХОДОВ 244(школа-сад)</t>
  </si>
  <si>
    <t>в том числе КВР 243</t>
  </si>
  <si>
    <t>Заработная плата всего (КБ+МБ)</t>
  </si>
  <si>
    <t>Выплаты персоналу всего (КБ+МБ)</t>
  </si>
  <si>
    <t>ремонт файе</t>
  </si>
  <si>
    <t>уборка снега</t>
  </si>
  <si>
    <t>05301417</t>
  </si>
  <si>
    <t>ФОРМУЛЫ САМОКОНТРОЛЯ</t>
  </si>
  <si>
    <t>должно равняться нулю</t>
  </si>
  <si>
    <t>всего</t>
  </si>
  <si>
    <t>(доход+ остаток на начало года-расход)</t>
  </si>
  <si>
    <t>Код вида расходов  Российской Федерации</t>
  </si>
  <si>
    <t>Объем финансового обеспечения, руб. ( с точностью до двух знаков после запятой-0,00)</t>
  </si>
  <si>
    <t>Всего</t>
  </si>
  <si>
    <t>в том числе: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</si>
  <si>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</si>
  <si>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</si>
  <si>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</si>
  <si>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</si>
  <si>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местный + субвенция</t>
  </si>
  <si>
    <t>из них гранты</t>
  </si>
  <si>
    <t>ПОСТУПЛЕНИЯ ОТ ДОХОДОВ,ВСЕГО:</t>
  </si>
  <si>
    <t>в том числе: доходы от  собственности</t>
  </si>
  <si>
    <t>в том числе родительская плата</t>
  </si>
  <si>
    <t>ВЫПЛАТЫ ПО РАСХОДАМ,ВСЕГО:</t>
  </si>
  <si>
    <t>в том числе на: выплаты персоналу всего:</t>
  </si>
  <si>
    <t>из них: оплата труда и начисления на выплаты по оплате труда</t>
  </si>
  <si>
    <t xml:space="preserve">из них: оплата труда </t>
  </si>
  <si>
    <t>111</t>
  </si>
  <si>
    <t>119</t>
  </si>
  <si>
    <t>Социальные и иные выплаты населению, всего</t>
  </si>
  <si>
    <t xml:space="preserve">из них: прочие выплаты </t>
  </si>
  <si>
    <t>112</t>
  </si>
  <si>
    <t>Пособия, компенсации и иные соц.выплаты гражданам , кроме публичных нормативных обязательств</t>
  </si>
  <si>
    <t>Социальные пособия и компенсации персоналу в денежной форме</t>
  </si>
  <si>
    <t>Уплату налогов, сборов и  иных платежей, всего</t>
  </si>
  <si>
    <t>безвозмездные перечисления организациям</t>
  </si>
  <si>
    <t xml:space="preserve">Прочие расходы (кроме расходов на закупку товаров, работ, услуг) </t>
  </si>
  <si>
    <t xml:space="preserve"> прочие расходы (питание спортсменов)</t>
  </si>
  <si>
    <t xml:space="preserve">Расходы на закупку товаров, работ, услуг, всего </t>
  </si>
  <si>
    <t>Закупка товаров, работ, услуг  на  капитальный ремонт государственного (муниципального)  имущества</t>
  </si>
  <si>
    <t>Прочая закупка товаров, работ и услуг для обеспечения государственных (муниципальных) нужд</t>
  </si>
  <si>
    <t>244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</si>
  <si>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</si>
  <si>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</si>
  <si>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</si>
  <si>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</si>
  <si>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</si>
  <si>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</si>
  <si>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</si>
  <si>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</si>
  <si>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Итого 212</t>
  </si>
  <si>
    <t>Итого 222</t>
  </si>
  <si>
    <t>Итого 226</t>
  </si>
  <si>
    <t>Пособия  по социальной помощи населению</t>
  </si>
  <si>
    <t>Выходное пособие при сокращении штатов</t>
  </si>
  <si>
    <t>Итого 290</t>
  </si>
  <si>
    <t>прочие расходы(уплата трансп.налога,госпошлина учр.-ответчика по реш.суда)</t>
  </si>
  <si>
    <t>ИТОГО ПО ВИДУ РАСХОДОВ 360</t>
  </si>
  <si>
    <t>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</t>
  </si>
  <si>
    <t>ИТОГО 225</t>
  </si>
  <si>
    <t>ИТОГО 226</t>
  </si>
  <si>
    <t xml:space="preserve">Обеспечение доступа в сеть Интернет </t>
  </si>
  <si>
    <t>Доступ к сети Интернет и услуги по техническому обслуживанию для дистанционного обучения</t>
  </si>
  <si>
    <t>интернет  (кабинет дистанционного обучения)</t>
  </si>
  <si>
    <t>Интернет учебный</t>
  </si>
  <si>
    <t>Итого по 221 (школа краевой бюджет)</t>
  </si>
  <si>
    <t>Итого по 221 (школа местный бюджет)</t>
  </si>
  <si>
    <t>Итого по 112 (школа-сад местный бюджет)</t>
  </si>
  <si>
    <t>Итого по 112 (школа местный бюджет)</t>
  </si>
  <si>
    <t>Итого по статье 226 (школа местный бюджет)</t>
  </si>
  <si>
    <t>Итого по статье 226 (школа-сад местный бюджет)</t>
  </si>
  <si>
    <t>Итого по статье 226 (школа краевой бюджет)</t>
  </si>
  <si>
    <t>Итого по статье 226 (школа-сад краевой бюджет)</t>
  </si>
  <si>
    <t>Итого по статье 223 (школа местный бюджет)</t>
  </si>
  <si>
    <t>Итого по статье 223 (школа-сад местный бюджет)</t>
  </si>
  <si>
    <t>Итого по статье 310 (школа местный бюджет)</t>
  </si>
  <si>
    <t>Итого по статье 310 (школа-сад местный бюджет)</t>
  </si>
  <si>
    <t>Итого по статье 310 (школа краевой бюджет)</t>
  </si>
  <si>
    <t>Итого по статье 310 (школа-сад краевой бюджет)</t>
  </si>
  <si>
    <t>Итого по статье 340 (школа местный бюджет)</t>
  </si>
  <si>
    <t>Итого по статье 340 (школа-сад местный бюджет)</t>
  </si>
  <si>
    <t>Итого  по 340 статье (школа-сад краевой бюджет)</t>
  </si>
  <si>
    <t>Итого  по 340 статье (школа краевой бюджет)</t>
  </si>
  <si>
    <t>ИТОГО ПО ВИДУ РАСХОДОВ 407</t>
  </si>
  <si>
    <t>XI.  Расчет расходов по виду расходов 407 "Капитальные вложения на строительство объектов недвижимого имущества государственными (муниципальными) учреждениями"</t>
  </si>
  <si>
    <t>244+407</t>
  </si>
  <si>
    <t>в том числе КВР 407</t>
  </si>
  <si>
    <t>120+130+140+150+180</t>
  </si>
  <si>
    <t>2+4</t>
  </si>
  <si>
    <t>2 добровольные</t>
  </si>
  <si>
    <t>5+6</t>
  </si>
  <si>
    <t>ИТОГО  по 225</t>
  </si>
  <si>
    <t>ИТОГО по 226</t>
  </si>
  <si>
    <t>Итого по статье 225 (школа местный бюджет)</t>
  </si>
  <si>
    <t>Итого по статье 225 (школа-сад местный бюджет)</t>
  </si>
  <si>
    <t>местный+субвенция</t>
  </si>
  <si>
    <t>местный</t>
  </si>
  <si>
    <t>субвенция</t>
  </si>
  <si>
    <t xml:space="preserve">должно равняться нулю  </t>
  </si>
  <si>
    <t xml:space="preserve">ДОЛЖЕН БЫТЬ НОЛЬ! </t>
  </si>
  <si>
    <t>407</t>
  </si>
  <si>
    <t>в том числе питание 226 статья</t>
  </si>
  <si>
    <t>в том числе питание 340 статья</t>
  </si>
  <si>
    <t>Приобретение основных средств</t>
  </si>
  <si>
    <t>Заместитель директора по финансам</t>
  </si>
  <si>
    <t>Доходы от оказания услуг, работ</t>
  </si>
  <si>
    <t>Иные субсидии, предоставленные из бюджета</t>
  </si>
  <si>
    <t>Прочие доходы</t>
  </si>
  <si>
    <t>Платные услуги</t>
  </si>
  <si>
    <t xml:space="preserve">Добровольные пожертвования </t>
  </si>
  <si>
    <t>Доходы от операций с активами</t>
  </si>
  <si>
    <t>Доходы от штрафов, пеней иных сумм принудительного изъятия</t>
  </si>
  <si>
    <t>Увеличение остатков денежных средств за счет возврата дебиторской задолженности прошлых лет</t>
  </si>
  <si>
    <t xml:space="preserve"> Начисления на выплаты по оплате труда </t>
  </si>
  <si>
    <t xml:space="preserve">Транспортные услуги </t>
  </si>
  <si>
    <t>Прочие расходы  (иные выплаты персоналу учреждений, за исключением фонда оплаты труда)</t>
  </si>
  <si>
    <t>Прочие расходы (трудоустройство несовершеннолетних граждан(трудовые бригады)</t>
  </si>
  <si>
    <t>Прочие расходы (возмещение истцу расходов на государственную пошлину и уплата неустойки, оплата расходов на экспертизу судебным актом, возмещение ущерба должностным лицом по суду)</t>
  </si>
  <si>
    <t>Прочие расходы (уплата налога на имущество организаций, земельного налога)</t>
  </si>
  <si>
    <t>Уплата иных платежей(в т.ч. за несвоевремен.упл.налогов и сборов,плата за загрязн.окр.среды)</t>
  </si>
  <si>
    <t xml:space="preserve">Услуги по содержанию имущества </t>
  </si>
  <si>
    <t xml:space="preserve">Прочие услуги </t>
  </si>
  <si>
    <t>Затраты на на строительство объектов недвижимого имущества государственными (муниципальными) учреждениями</t>
  </si>
  <si>
    <t xml:space="preserve">Приобретение основных средств </t>
  </si>
  <si>
    <t xml:space="preserve">Услуги связи </t>
  </si>
  <si>
    <t xml:space="preserve">Коммунальные услуги </t>
  </si>
  <si>
    <t xml:space="preserve">Арендная плата за пользование имущества </t>
  </si>
  <si>
    <t>Прочие расходы (призы,кубки)</t>
  </si>
  <si>
    <t xml:space="preserve">Приобретение материальных запасов </t>
  </si>
  <si>
    <t>Прочие материальные запасы</t>
  </si>
  <si>
    <t>Иные субсидии, предоставленные из бюджета (5+6)</t>
  </si>
  <si>
    <t>Доходы от оказания услуг, работ (4)</t>
  </si>
  <si>
    <t>Итого 266</t>
  </si>
  <si>
    <t>Итого 262</t>
  </si>
  <si>
    <t>Прочие услуги по содержанию имущества</t>
  </si>
  <si>
    <t>Производственный контроль</t>
  </si>
  <si>
    <t>Директор</t>
  </si>
  <si>
    <t>Горючесмазочные материалы</t>
  </si>
  <si>
    <t>Если сумма не идет !!!!!!!   то она не пойдет на сумму договоров или контрактов, заключенных до начала текущего финансового года</t>
  </si>
  <si>
    <t>Проверка контрактов и закупок (должно быть 0)</t>
  </si>
  <si>
    <t>Капитальный ремонт системы автоматической пожарной сигнализации</t>
  </si>
  <si>
    <t>добровольные пожертвования</t>
  </si>
  <si>
    <t>иные выплаты населению</t>
  </si>
  <si>
    <t>трудовые  бригады</t>
  </si>
  <si>
    <t>из них:
гранты, предоставляемые бюджетным учреждениям</t>
  </si>
  <si>
    <t>гранты, предоставляемые автономным учреждения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</si>
  <si>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</si>
  <si>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</si>
  <si>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4.1</t>
  </si>
  <si>
    <t>1.3.1.</t>
  </si>
  <si>
    <t>В соответствии с Федеральным законом № 44-ФЗ</t>
  </si>
  <si>
    <t>из них ‹10.1›</t>
  </si>
  <si>
    <t>26310.1</t>
  </si>
  <si>
    <t>1.3.2.</t>
  </si>
  <si>
    <t>В соответствии с Федеральным законом № 223-ФЗ</t>
  </si>
  <si>
    <t>26421.1</t>
  </si>
  <si>
    <t>26430.1</t>
  </si>
  <si>
    <t>26451.1</t>
  </si>
  <si>
    <t>Административный штраф</t>
  </si>
  <si>
    <t xml:space="preserve">                </t>
  </si>
  <si>
    <t>флаг</t>
  </si>
  <si>
    <t>питание детей без льгот</t>
  </si>
  <si>
    <t>2.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</si>
  <si>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закупки*10</t>
  </si>
  <si>
    <t>за счет субсидий, предоставляемых на осуществление капитальных вложений*9</t>
  </si>
  <si>
    <t xml:space="preserve">Целевая субсидия  , ВСЕГО: </t>
  </si>
  <si>
    <t xml:space="preserve">Субсидия на осуществление капитальных вложений , ВСЕГО: </t>
  </si>
  <si>
    <t xml:space="preserve">Поступления от оказания услуг (выполнения работ) на платной основе и иной, приносящей доход деятельности , ВСЕГО: </t>
  </si>
  <si>
    <t>Примечание*:  Значения планового периода (2022-2023 гг.) в течение всего отчетного года не меняются.</t>
  </si>
  <si>
    <t>П О Я С Н И Т Е Л Ь Н А Я     З А П И С К А</t>
  </si>
  <si>
    <t>на</t>
  </si>
  <si>
    <t>КФО 4</t>
  </si>
  <si>
    <t>Обоснование</t>
  </si>
  <si>
    <t>Местный бюджет школа</t>
  </si>
  <si>
    <t>Краевой бюджет школа</t>
  </si>
  <si>
    <t>Краевой бюджет школа-сад</t>
  </si>
  <si>
    <t>ИТОГО 4</t>
  </si>
  <si>
    <t>КФО 5</t>
  </si>
  <si>
    <t>ИТОГО 5</t>
  </si>
  <si>
    <t>КФО 6</t>
  </si>
  <si>
    <t>ИТОГО 6</t>
  </si>
  <si>
    <t>КФО 2</t>
  </si>
  <si>
    <t>ИТОГО 2</t>
  </si>
  <si>
    <t>26310.2</t>
  </si>
  <si>
    <t>26310.3</t>
  </si>
  <si>
    <t>26310.4</t>
  </si>
  <si>
    <t>26310.5</t>
  </si>
  <si>
    <t>26430.2</t>
  </si>
  <si>
    <t>26430.3</t>
  </si>
  <si>
    <t>26430.4</t>
  </si>
  <si>
    <t>26430.5</t>
  </si>
  <si>
    <t>26451.2</t>
  </si>
  <si>
    <t>26451.3</t>
  </si>
  <si>
    <t>26451.4</t>
  </si>
  <si>
    <t>26451.5</t>
  </si>
  <si>
    <t>XI.  Расчет расходов по виду расходов 247 "Закупка энергетических ресурсов"</t>
  </si>
  <si>
    <t>IX.  Расчет расходов по виду расходов 853 "Уплата иных платежей"</t>
  </si>
  <si>
    <t>XII.  Расчет расходов по виду расходов 407 "Капитальные вложения на строительство объектов недвижимого имущества государственными (муниципальными) учреждениями"</t>
  </si>
  <si>
    <t>XIII.  Расчет расходов по виду расходов 244 "Прочая закупка товаров, работ и услуг для обеспечения государственных (муниципальных) нужд"</t>
  </si>
  <si>
    <t xml:space="preserve">  223 "Коммунальные услуги"</t>
  </si>
  <si>
    <t>Электроэнергия</t>
  </si>
  <si>
    <t>Теплоснабжение</t>
  </si>
  <si>
    <t>Природный газ, поступающий по газораспределительным сетям</t>
  </si>
  <si>
    <t>М3</t>
  </si>
  <si>
    <t>ИТОГО ПО ВИДУ РАСХОДОВ 247</t>
  </si>
  <si>
    <t>в том числе  Всего Местный бюджет</t>
  </si>
  <si>
    <t>в том числе  Всего Субвенция</t>
  </si>
  <si>
    <t>в том числе  Субвенция (школа)</t>
  </si>
  <si>
    <t>в том числе  Местный бюджет (школа)</t>
  </si>
  <si>
    <t>в том числе  Местный бюджет (школа-сад)</t>
  </si>
  <si>
    <t>в том числе  Субвенция (школа-сад)</t>
  </si>
  <si>
    <t xml:space="preserve">  Расчет расходов по виду расходов 244 "Прочая закупка товаров, работ и услуг",   всего по плану финансово-хозяйственной деятельности + КВР 243 (5)+407(6)+247 (4)</t>
  </si>
  <si>
    <t>ИТОГО  КВР 243 ,247 и 407</t>
  </si>
  <si>
    <t>ИТОГО  закупки без КВР 243,247 и 407</t>
  </si>
  <si>
    <t>закупку энергетических ресурсов</t>
  </si>
  <si>
    <t>247</t>
  </si>
  <si>
    <t>Пенсии, пособия, выплачиваемые работодателями, нанимателями бывшим работникам в денежной форме</t>
  </si>
  <si>
    <t>Пособие бывшим работникам</t>
  </si>
  <si>
    <t>Итого 264</t>
  </si>
  <si>
    <t>ИТОГО 321</t>
  </si>
  <si>
    <t>ИТОГО 831</t>
  </si>
  <si>
    <t>360</t>
  </si>
  <si>
    <t>Пособия, компенсации и иные социальные выплаты гражданам, кроме публичных нормативных обязательств</t>
  </si>
  <si>
    <t>321</t>
  </si>
  <si>
    <t/>
  </si>
  <si>
    <t>мед.осм.водителя</t>
  </si>
  <si>
    <t>обучение</t>
  </si>
  <si>
    <t>сертификат "Сетевой город"</t>
  </si>
  <si>
    <t>изготовление аттестатов</t>
  </si>
  <si>
    <t>скатерть</t>
  </si>
  <si>
    <t>III.  Расчет расходов по виду расходов 113 "Выплата компенсации педагогическим работникам и другим лицам, при привлечении их к проведению ГИА (ЕГЭ)"</t>
  </si>
  <si>
    <t>IV.  Расчет расходов по виду расходов 119 "Уплата страховых взносов, начисленных на выплату компенсации педагогическим работникам и другим лицам, при привлечении их к проведению ГИА (ЕГЭ)"</t>
  </si>
  <si>
    <t>V.  Расчет расходов по виду расходов 112 "Иные выплаты персоналу учреждений, за исключением фонда оплаты труда"</t>
  </si>
  <si>
    <t>VI.  Расчет расходов по виду расходов 113 "Иные выплаты, за исключением фонда оплаты труда  учреждений, лицам, привлекаемым согласно законодательству для выполнения отдельных полномочий"</t>
  </si>
  <si>
    <t>VII.  Расчет расходов по виду расходов 321 "Пособия, компенсации и иные социальные выплаты гражданам, кроме публичных нормативных обязательств "</t>
  </si>
  <si>
    <t>VIII.  Расчет расходов по виду расходов 360 "Иные выплаты населению "</t>
  </si>
  <si>
    <t>IX.  Расчет расходов по виду расходов 831 "Исполнение судебных актов Российской Федерации и мировых соглашения по возмещению вреда, причинённого в результате незаконных действий (бездействия) органов государственной власти (государственных органов), органов местного самоуправления, либо должностных лиц этих органов, а также в результате деятельности учреждений"</t>
  </si>
  <si>
    <t>X.  Расчет расходов по виду расходов 851 "Уплата налога на имущество организаций и земельного налога "</t>
  </si>
  <si>
    <t>XI.  Расчет расходов по виду расходов 852 "Уплата прочих налогов, сборов  "</t>
  </si>
  <si>
    <t>XII.  Расчет расходов по виду расходов 853 "Уплата иных платежей"</t>
  </si>
  <si>
    <t>XIII.  Расчет расходов по виду расходов 243 "Закупка товаров, работ, услуг в целях капитального ремонта государственного (муниципального)  имущества"</t>
  </si>
  <si>
    <t>XIV.  Расчет расходов по виду расходов 247 "Закупка энергетических ресурсов"</t>
  </si>
  <si>
    <t>XV.  Расчет расходов по виду расходов 407 "Капитальные вложения на строительство объектов недвижимого имущества государственными (муниципальными) учреждениями"</t>
  </si>
  <si>
    <t>XVI.  Расчет расходов по виду расходов 244 "Прочая закупка товаров, работ и услуг для обеспечения государственных (муниципальных) нужд"</t>
  </si>
  <si>
    <t>ИТОГО ВЫПЛАТА ЕГЭ и ГИА</t>
  </si>
  <si>
    <t>ИТОГО 113</t>
  </si>
  <si>
    <t>111+113+119</t>
  </si>
  <si>
    <t>111+119+112+113</t>
  </si>
  <si>
    <t>113</t>
  </si>
  <si>
    <t>выплата компенсации педагогическим работникам и другим лицам, при привлечении их к проведению ГИА (ЕГЭ)</t>
  </si>
  <si>
    <t>уплата страховых взносов, начисленных на выплату компенсации педагогическим работникам и другим лицам, при привлечении их к проведению ГИА (ЕГЭ)</t>
  </si>
  <si>
    <t>26320.1</t>
  </si>
  <si>
    <t>26320.2</t>
  </si>
  <si>
    <t>26422.1</t>
  </si>
  <si>
    <t>26422.2</t>
  </si>
  <si>
    <t>26422.3</t>
  </si>
  <si>
    <t>26422.4</t>
  </si>
  <si>
    <t>26422.5</t>
  </si>
  <si>
    <t>26422.6</t>
  </si>
  <si>
    <t>26422.7</t>
  </si>
  <si>
    <t>в том числе Коммунальные услуги                244+247</t>
  </si>
  <si>
    <t>Закупка энергетических ресурсов</t>
  </si>
  <si>
    <t>ВСЕГО Выплата  ГИА и (ЕГЭ)</t>
  </si>
  <si>
    <t xml:space="preserve">к Плану финансово-хозяйственной деятельности </t>
  </si>
  <si>
    <t>ИТОГО МЕСТНЫЙ</t>
  </si>
  <si>
    <t>ИТОГО СУБВЕНЦИЯ</t>
  </si>
  <si>
    <t>ИТОГО ПО ВИДУ РАСХОДОВ 113 (школа)</t>
  </si>
  <si>
    <t>Итого по статье 225 (школа краевой бюджет)</t>
  </si>
  <si>
    <t>Итого по статье 225 (школа-сад краевой бюджет)</t>
  </si>
  <si>
    <t>ИТОГО ПО ВИДУ РАСХОДОВ 113 (школа местный бюджет)</t>
  </si>
  <si>
    <t>ИТОГО ПО ВИДУ РАСХОДОВ 360  (школа местный бюджет)</t>
  </si>
  <si>
    <t>ИТОГО ПО ВИДУ РАСХОДОВ 831  (школа местный бюджет)</t>
  </si>
  <si>
    <t>ИТОГО ПО ВИДУ РАСХОДОВ 851  (школа местный бюджет)</t>
  </si>
  <si>
    <t>ИТОГО ПО ВИДУ РАСХОДОВ 852  (школа местный бюджет)</t>
  </si>
  <si>
    <t>ИТОГО ПО ВИДУ РАСХОДОВ 853  (школа местный бюджет)</t>
  </si>
  <si>
    <t>ИТОГО ПО ВИДУ РАСХОДОВ 243  (школа местный бюджет)</t>
  </si>
  <si>
    <t>ИТОГО ПО ВИДУ РАСХОДОВ 407  (школа местный бюджет)</t>
  </si>
  <si>
    <t>Итого по статье 222  (школа местный бюджет)</t>
  </si>
  <si>
    <t>Итого по статье 224  (школа местный бюджет)</t>
  </si>
  <si>
    <t>Итого по статье 290  (школа местный бюджет)</t>
  </si>
  <si>
    <t>30</t>
  </si>
  <si>
    <t>Заливка хоккейной коробки</t>
  </si>
  <si>
    <t>Текущий  ремонт кабинетов</t>
  </si>
  <si>
    <t>Установка дверных блоков</t>
  </si>
  <si>
    <t>Техническое обслуживание складских весов</t>
  </si>
  <si>
    <t>Поверка весов</t>
  </si>
  <si>
    <t>заправка картриджа</t>
  </si>
  <si>
    <t>ремонт, обслуживание компьютеров</t>
  </si>
  <si>
    <t>час.</t>
  </si>
  <si>
    <t>Капитальному ремонту пищеблока</t>
  </si>
  <si>
    <t>Контрольные испытания электрооборудования</t>
  </si>
  <si>
    <t xml:space="preserve">Проверка огнетушителей </t>
  </si>
  <si>
    <t>Испытание пожарных лестниц</t>
  </si>
  <si>
    <t>Испытание пожарных кранов</t>
  </si>
  <si>
    <t>полуг.</t>
  </si>
  <si>
    <t>к-т</t>
  </si>
  <si>
    <t>Огнезащитную обработку деревянных конструкций кровли огнезащитным составом МИГ-09</t>
  </si>
  <si>
    <t>Начальник финансово-экономического отдела управления образования и молодежной политики</t>
  </si>
  <si>
    <t>сентября</t>
  </si>
  <si>
    <t>Насос ТОП 2</t>
  </si>
  <si>
    <t>Тачка строительная</t>
  </si>
  <si>
    <t>Лобзик электрический</t>
  </si>
  <si>
    <t>Ю.Ю.Симчук</t>
  </si>
  <si>
    <t>ИТОГО  321  (школа краевой бюджет)</t>
  </si>
  <si>
    <t>ИТОГО ПО ВИДУ РАСХОДОВ 321</t>
  </si>
  <si>
    <t>ИТОГО 321  (школа местный бюджет)</t>
  </si>
  <si>
    <t>на 2022 г. (текущий финансовый год)</t>
  </si>
  <si>
    <t>на 2023 г. (первый год планового периода)</t>
  </si>
  <si>
    <t>на 2024 г. (второй год планового периода)</t>
  </si>
  <si>
    <t>на обоснованность расчетов, приведенных в пояснительной записке к Плану финансово-хозяйственной деятельности  на 2022 год и плановый период 2023-2024 годов, и соответствия показателей в информации о планируемых объемах расходных обязательств по учреждению:</t>
  </si>
  <si>
    <t>План финансово-хозяйственной деятельности на 2022 год и плановый период 2023-2024 годов (далее - План) по учреждению</t>
  </si>
  <si>
    <t>Директор МКУ Центр обслуживания</t>
  </si>
  <si>
    <t>Е.С. Пинегина</t>
  </si>
  <si>
    <t>Приложение к плану финансово-хозяйственной деятельности на 2022  год</t>
  </si>
  <si>
    <t xml:space="preserve">и  плановый период   2023  -  2024 г.г. </t>
  </si>
  <si>
    <t>Супрун И.В.</t>
  </si>
  <si>
    <t>053Щ3340</t>
  </si>
  <si>
    <t>Муниципальное бюджетное общеобразовательное учреждение "Средняя общеобразовательная школа с.Пуциловка" Уссурийского городского округа</t>
  </si>
  <si>
    <t>Заместитель директора  ___________________Лукьяненко К.А</t>
  </si>
  <si>
    <t>Исполнитель    ____________________Лукьяненко К.А.</t>
  </si>
  <si>
    <t>Заместитель директора</t>
  </si>
  <si>
    <t>Лукьяненко К.А.</t>
  </si>
  <si>
    <t xml:space="preserve">Заместитель директора </t>
  </si>
  <si>
    <t>2017;2018</t>
  </si>
  <si>
    <t>ТО2  автобуса</t>
  </si>
  <si>
    <t>ТО1  автобуса</t>
  </si>
  <si>
    <t>Услуги частной охраны</t>
  </si>
  <si>
    <t>Игровой комплекс</t>
  </si>
  <si>
    <t>шины</t>
  </si>
  <si>
    <t>Бумага</t>
  </si>
  <si>
    <t>Папка скоросшиватель</t>
  </si>
  <si>
    <t>пачка</t>
  </si>
  <si>
    <t>жидкость для мытья полов</t>
  </si>
  <si>
    <t>Мыло жидкое</t>
  </si>
  <si>
    <t>дез.средва для поверностей</t>
  </si>
  <si>
    <t>рул.</t>
  </si>
  <si>
    <t>в том числе: питание детей-льготников (1-100%.   8-50%)</t>
  </si>
  <si>
    <t>дез.средва для поверхностей</t>
  </si>
  <si>
    <t>порошок</t>
  </si>
  <si>
    <t>Мыло туалетное</t>
  </si>
  <si>
    <t>дезифецирующее средство Жавильон</t>
  </si>
  <si>
    <t>моющее средство</t>
  </si>
  <si>
    <t>чистящее средство</t>
  </si>
  <si>
    <t>Копмлект постельного белья</t>
  </si>
  <si>
    <t>цемент</t>
  </si>
  <si>
    <t>Ремонт теплосчетчика</t>
  </si>
  <si>
    <t>организация питани (Краевой бюджет)</t>
  </si>
  <si>
    <t>организация питания (федеральный бюджет)</t>
  </si>
  <si>
    <t>обучение водителей</t>
  </si>
  <si>
    <t>продукты питания</t>
  </si>
  <si>
    <t>1500620100</t>
  </si>
  <si>
    <t>1500620970</t>
  </si>
  <si>
    <t>15009R3041</t>
  </si>
  <si>
    <t>26421.2</t>
  </si>
  <si>
    <t>26421.3</t>
  </si>
  <si>
    <t>26421.4</t>
  </si>
  <si>
    <t>Зарядка огнетушителей (ОП-2, ОУ-3, ОП-4, ОП-5)</t>
  </si>
  <si>
    <t>ремонт автобуса</t>
  </si>
  <si>
    <t>обслуживание системы ГЛОНАСС</t>
  </si>
  <si>
    <t>установка видеонаблюдения</t>
  </si>
  <si>
    <t>усл</t>
  </si>
  <si>
    <t>Абон.плата за пожар.мониторинг</t>
  </si>
  <si>
    <t>Аренды 2-хдополнительных рабочих мест в 1С</t>
  </si>
  <si>
    <t>февраля</t>
  </si>
  <si>
    <t>План финансово-хозяйственной деятельности на 2022 год и плановый период 2023-2024 гг. (с учетом изменении)</t>
  </si>
  <si>
    <t>папка картонная</t>
  </si>
  <si>
    <t xml:space="preserve">шт. </t>
  </si>
  <si>
    <t>наборы красок</t>
  </si>
  <si>
    <t>альбом</t>
  </si>
  <si>
    <t>учебные пособие</t>
  </si>
  <si>
    <t>Средство для мытья полов</t>
  </si>
  <si>
    <t>Средство для мытья стекол</t>
  </si>
  <si>
    <t>Чистящее средство</t>
  </si>
  <si>
    <t>Жавельон</t>
  </si>
  <si>
    <t>Средство для мытья посуды.</t>
  </si>
  <si>
    <t>ТО тревожной кнопки</t>
  </si>
  <si>
    <t>разработке проектно-сметной документации на капитальный ремонт классов "Точка роста"</t>
  </si>
  <si>
    <t>26421.5</t>
  </si>
  <si>
    <t>26421.6</t>
  </si>
  <si>
    <t xml:space="preserve">"16" февраля 2022 г.                                                                                    </t>
  </si>
  <si>
    <t>16</t>
  </si>
  <si>
    <t>Выполнение работ по обследованию технического состояния здания и территоии</t>
  </si>
  <si>
    <t>Выполнение работ по техническому обследованию здания и прилегающей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</si>
</sst>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0_ ;\-#,##0.00\ "/>
  </numFmts>
  <fonts count="10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sz val="12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Arial Cyr"/>
      <charset val="204"/>
    </font>
    <font>
      <b/>
      <u/>
      <sz val="16"/>
      <name val="Arial Cyr"/>
      <charset val="204"/>
    </font>
    <font>
      <b/>
      <sz val="15"/>
      <name val="Arial Cyr"/>
      <charset val="204"/>
    </font>
    <font>
      <b/>
      <sz val="18"/>
      <color indexed="8"/>
      <name val="Arial Narrow"/>
      <family val="2"/>
      <charset val="204"/>
    </font>
    <font>
      <sz val="12"/>
      <name val="Arial Narrow"/>
      <family val="2"/>
      <charset val="204"/>
    </font>
    <font>
      <b/>
      <u/>
      <sz val="16"/>
      <name val="Arial Narrow"/>
      <family val="2"/>
      <charset val="204"/>
    </font>
    <font>
      <sz val="16"/>
      <name val="Arial Narrow"/>
      <family val="2"/>
      <charset val="204"/>
    </font>
    <font>
      <sz val="10"/>
      <name val="Arial Narrow"/>
      <family val="2"/>
      <charset val="204"/>
    </font>
    <font>
      <b/>
      <sz val="16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3"/>
      <name val="Arial Narrow"/>
      <family val="2"/>
      <charset val="204"/>
    </font>
    <font>
      <b/>
      <sz val="13"/>
      <name val="Arial Narrow"/>
      <family val="2"/>
      <charset val="204"/>
    </font>
    <font>
      <b/>
      <sz val="18"/>
      <color rgb="FFFF0000"/>
      <name val="Arial Narrow"/>
      <family val="2"/>
      <charset val="204"/>
    </font>
    <font>
      <b/>
      <sz val="15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8"/>
      <name val="Arial Cyr"/>
      <charset val="204"/>
    </font>
    <font>
      <sz val="16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i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rgb="FFFF0000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5"/>
      <color rgb="FFFF0000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4"/>
      <color rgb="FFFF3300"/>
      <name val="Times New Roman"/>
      <family val="1"/>
      <charset val="204"/>
    </font>
    <font>
      <sz val="12"/>
      <color rgb="FFFF3300"/>
      <name val="Times New Roman"/>
      <family val="1"/>
      <charset val="204"/>
    </font>
    <font>
      <sz val="11"/>
      <color rgb="FFFF3300"/>
      <name val="Calibri"/>
      <family val="2"/>
      <charset val="204"/>
      <scheme val="minor"/>
    </font>
    <font>
      <sz val="9"/>
      <color rgb="FFFF330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5"/>
      <name val="Times New Roman Cyr"/>
      <charset val="204"/>
    </font>
    <font>
      <sz val="8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8"/>
      <name val="Arial Narrow"/>
      <family val="2"/>
      <charset val="204"/>
    </font>
    <font>
      <sz val="12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sz val="13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DCB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25">
    <xf numFmtId="0" fontId="0" fillId="0" borderId="0" xfId="0"/>
    <xf numFmtId="165" fontId="5" fillId="0" borderId="1" xfId="2" applyFont="1" applyFill="1" applyBorder="1" applyAlignment="1" applyProtection="1">
      <alignment horizontal="center" vertical="center"/>
      <protection locked="0"/>
    </xf>
    <xf numFmtId="165" fontId="5" fillId="0" borderId="1" xfId="2" applyFont="1" applyFill="1" applyBorder="1" applyAlignment="1" applyProtection="1">
      <alignment vertical="center"/>
      <protection locked="0"/>
    </xf>
    <xf numFmtId="0" fontId="4" fillId="0" borderId="1" xfId="1" applyFont="1" applyFill="1" applyBorder="1" applyAlignment="1">
      <alignment vertical="center" wrapText="1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vertical="center"/>
      <protection locked="0"/>
    </xf>
    <xf numFmtId="1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5" fontId="10" fillId="8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1" xfId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2" borderId="0" xfId="0" applyFill="1"/>
    <xf numFmtId="165" fontId="10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 vertical="center" wrapText="1"/>
    </xf>
    <xf numFmtId="165" fontId="10" fillId="6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/>
    </xf>
    <xf numFmtId="0" fontId="9" fillId="0" borderId="0" xfId="0" applyFont="1"/>
    <xf numFmtId="165" fontId="6" fillId="4" borderId="1" xfId="1" applyNumberFormat="1" applyFont="1" applyFill="1" applyBorder="1" applyAlignment="1" applyProtection="1">
      <alignment horizontal="center" vertical="center"/>
    </xf>
    <xf numFmtId="165" fontId="0" fillId="0" borderId="0" xfId="0" applyNumberFormat="1"/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Alignment="1">
      <alignment horizontal="center" vertical="top"/>
    </xf>
    <xf numFmtId="0" fontId="16" fillId="9" borderId="0" xfId="0" applyFont="1" applyFill="1" applyBorder="1" applyAlignment="1">
      <alignment horizontal="left"/>
    </xf>
    <xf numFmtId="0" fontId="9" fillId="9" borderId="1" xfId="0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vertical="center"/>
    </xf>
    <xf numFmtId="165" fontId="22" fillId="0" borderId="0" xfId="0" applyNumberFormat="1" applyFont="1" applyAlignment="1">
      <alignment vertical="center"/>
    </xf>
    <xf numFmtId="165" fontId="22" fillId="0" borderId="0" xfId="0" applyNumberFormat="1" applyFont="1"/>
    <xf numFmtId="0" fontId="26" fillId="0" borderId="0" xfId="0" applyFont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9" fillId="9" borderId="1" xfId="0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1" fillId="0" borderId="10" xfId="1" applyFont="1" applyFill="1" applyBorder="1" applyAlignment="1" applyProtection="1">
      <alignment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2" fontId="9" fillId="0" borderId="1" xfId="0" applyNumberFormat="1" applyFont="1" applyBorder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65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9" fillId="0" borderId="1" xfId="0" applyNumberFormat="1" applyFont="1" applyBorder="1" applyAlignment="1" applyProtection="1">
      <alignment horizontal="center" vertical="center"/>
      <protection locked="0"/>
    </xf>
    <xf numFmtId="165" fontId="9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165" fontId="9" fillId="0" borderId="1" xfId="0" applyNumberFormat="1" applyFont="1" applyBorder="1" applyAlignment="1" applyProtection="1">
      <alignment vertical="center"/>
      <protection locked="0"/>
    </xf>
    <xf numFmtId="0" fontId="13" fillId="0" borderId="1" xfId="1" applyFont="1" applyFill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right" vertical="center" wrapText="1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1" fillId="0" borderId="1" xfId="1" applyFont="1" applyFill="1" applyBorder="1" applyAlignment="1" applyProtection="1">
      <alignment horizontal="left" vertical="center" wrapText="1"/>
      <protection locked="0"/>
    </xf>
    <xf numFmtId="0" fontId="11" fillId="0" borderId="1" xfId="1" applyFont="1" applyFill="1" applyBorder="1" applyAlignment="1" applyProtection="1">
      <alignment horizontal="left" vertical="center"/>
      <protection locked="0"/>
    </xf>
    <xf numFmtId="1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2" fontId="0" fillId="0" borderId="0" xfId="0" applyNumberForma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26" fillId="0" borderId="0" xfId="0" applyFont="1" applyProtection="1">
      <protection locked="0"/>
    </xf>
    <xf numFmtId="165" fontId="10" fillId="0" borderId="1" xfId="0" applyNumberFormat="1" applyFont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2" applyNumberFormat="1" applyFont="1" applyFill="1" applyBorder="1" applyAlignment="1" applyProtection="1">
      <protection locked="0"/>
    </xf>
    <xf numFmtId="166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Protection="1">
      <protection locked="0"/>
    </xf>
    <xf numFmtId="165" fontId="10" fillId="8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165" fontId="10" fillId="3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Protection="1"/>
    <xf numFmtId="165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9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Protection="1"/>
    <xf numFmtId="0" fontId="18" fillId="0" borderId="0" xfId="0" applyFont="1" applyBorder="1" applyProtection="1"/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Protection="1"/>
    <xf numFmtId="0" fontId="17" fillId="0" borderId="0" xfId="0" applyFont="1" applyAlignment="1" applyProtection="1">
      <alignment horizontal="center" vertical="top"/>
    </xf>
    <xf numFmtId="165" fontId="9" fillId="2" borderId="1" xfId="0" applyNumberFormat="1" applyFont="1" applyFill="1" applyBorder="1" applyAlignment="1" applyProtection="1">
      <alignment horizontal="center" vertical="center"/>
    </xf>
    <xf numFmtId="165" fontId="10" fillId="11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9" fillId="0" borderId="1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right"/>
      <protection locked="0"/>
    </xf>
    <xf numFmtId="0" fontId="16" fillId="9" borderId="0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165" fontId="9" fillId="3" borderId="1" xfId="0" applyNumberFormat="1" applyFont="1" applyFill="1" applyBorder="1" applyAlignment="1" applyProtection="1">
      <alignment horizontal="center" vertical="center"/>
    </xf>
    <xf numFmtId="165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1" applyProtection="1"/>
    <xf numFmtId="0" fontId="32" fillId="0" borderId="0" xfId="1" applyFont="1" applyProtection="1"/>
    <xf numFmtId="0" fontId="12" fillId="0" borderId="0" xfId="1" applyFont="1" applyProtection="1"/>
    <xf numFmtId="0" fontId="9" fillId="0" borderId="0" xfId="1" applyFont="1" applyAlignment="1" applyProtection="1">
      <alignment horizontal="right"/>
    </xf>
    <xf numFmtId="0" fontId="9" fillId="0" borderId="1" xfId="1" applyFont="1" applyBorder="1" applyAlignment="1" applyProtection="1">
      <alignment horizontal="center"/>
    </xf>
    <xf numFmtId="0" fontId="35" fillId="0" borderId="0" xfId="1" applyFont="1" applyProtection="1"/>
    <xf numFmtId="0" fontId="35" fillId="0" borderId="0" xfId="1" applyFont="1" applyAlignment="1" applyProtection="1">
      <alignment horizontal="right"/>
    </xf>
    <xf numFmtId="0" fontId="9" fillId="0" borderId="0" xfId="1" applyFont="1" applyBorder="1" applyAlignment="1" applyProtection="1">
      <alignment horizontal="center"/>
    </xf>
    <xf numFmtId="0" fontId="21" fillId="0" borderId="0" xfId="1" applyFont="1" applyBorder="1" applyAlignment="1" applyProtection="1">
      <alignment horizontal="center"/>
    </xf>
    <xf numFmtId="0" fontId="37" fillId="0" borderId="0" xfId="1" applyFont="1" applyProtection="1"/>
    <xf numFmtId="0" fontId="38" fillId="0" borderId="0" xfId="1" applyFont="1" applyProtection="1"/>
    <xf numFmtId="0" fontId="18" fillId="0" borderId="0" xfId="1" applyFont="1" applyBorder="1" applyAlignment="1" applyProtection="1">
      <alignment horizontal="center" vertical="center"/>
    </xf>
    <xf numFmtId="0" fontId="16" fillId="0" borderId="1" xfId="1" applyFont="1" applyBorder="1" applyAlignment="1" applyProtection="1">
      <alignment horizontal="center"/>
    </xf>
    <xf numFmtId="0" fontId="42" fillId="0" borderId="0" xfId="1" applyFont="1" applyAlignment="1" applyProtection="1">
      <alignment horizontal="center" vertical="center" wrapText="1"/>
    </xf>
    <xf numFmtId="0" fontId="35" fillId="0" borderId="1" xfId="1" applyFont="1" applyBorder="1" applyAlignment="1" applyProtection="1">
      <alignment horizontal="center" vertical="center" wrapText="1"/>
    </xf>
    <xf numFmtId="0" fontId="38" fillId="0" borderId="0" xfId="1" applyFont="1" applyAlignment="1" applyProtection="1">
      <alignment wrapText="1"/>
    </xf>
    <xf numFmtId="0" fontId="36" fillId="13" borderId="1" xfId="1" applyFont="1" applyFill="1" applyBorder="1" applyAlignment="1" applyProtection="1">
      <alignment horizontal="center" vertical="center" wrapText="1"/>
    </xf>
    <xf numFmtId="165" fontId="36" fillId="13" borderId="1" xfId="1" applyNumberFormat="1" applyFont="1" applyFill="1" applyBorder="1" applyAlignment="1" applyProtection="1">
      <alignment horizontal="center" vertical="center" wrapText="1"/>
    </xf>
    <xf numFmtId="0" fontId="35" fillId="13" borderId="1" xfId="1" applyFont="1" applyFill="1" applyBorder="1" applyAlignment="1" applyProtection="1">
      <alignment horizontal="center" vertical="center" wrapText="1"/>
    </xf>
    <xf numFmtId="165" fontId="35" fillId="14" borderId="1" xfId="1" applyNumberFormat="1" applyFont="1" applyFill="1" applyBorder="1" applyAlignment="1" applyProtection="1">
      <alignment vertical="center" wrapText="1"/>
    </xf>
    <xf numFmtId="165" fontId="35" fillId="0" borderId="1" xfId="1" applyNumberFormat="1" applyFont="1" applyBorder="1" applyAlignment="1" applyProtection="1">
      <alignment vertical="center" wrapText="1"/>
    </xf>
    <xf numFmtId="165" fontId="35" fillId="15" borderId="1" xfId="1" applyNumberFormat="1" applyFont="1" applyFill="1" applyBorder="1" applyAlignment="1" applyProtection="1">
      <alignment vertical="center" wrapText="1"/>
    </xf>
    <xf numFmtId="165" fontId="35" fillId="0" borderId="1" xfId="1" applyNumberFormat="1" applyFont="1" applyFill="1" applyBorder="1" applyAlignment="1" applyProtection="1">
      <alignment vertical="center" wrapText="1"/>
    </xf>
    <xf numFmtId="165" fontId="36" fillId="0" borderId="1" xfId="1" applyNumberFormat="1" applyFont="1" applyFill="1" applyBorder="1" applyAlignment="1" applyProtection="1">
      <alignment vertical="center" wrapText="1"/>
    </xf>
    <xf numFmtId="165" fontId="36" fillId="14" borderId="1" xfId="1" applyNumberFormat="1" applyFont="1" applyFill="1" applyBorder="1" applyAlignment="1" applyProtection="1">
      <alignment vertical="center" wrapText="1"/>
    </xf>
    <xf numFmtId="0" fontId="18" fillId="0" borderId="0" xfId="1" applyFont="1" applyAlignment="1" applyProtection="1">
      <alignment horizontal="center" vertical="center"/>
    </xf>
    <xf numFmtId="165" fontId="18" fillId="0" borderId="0" xfId="1" applyNumberFormat="1" applyFont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8" fillId="0" borderId="1" xfId="1" applyFont="1" applyBorder="1" applyAlignment="1" applyProtection="1">
      <alignment horizontal="center" vertical="center" wrapText="1"/>
    </xf>
    <xf numFmtId="0" fontId="16" fillId="0" borderId="1" xfId="1" applyFont="1" applyBorder="1" applyAlignment="1" applyProtection="1">
      <alignment horizontal="center" vertical="center"/>
    </xf>
    <xf numFmtId="0" fontId="16" fillId="13" borderId="1" xfId="1" applyFont="1" applyFill="1" applyBorder="1" applyAlignment="1" applyProtection="1">
      <alignment horizontal="center" vertical="center"/>
    </xf>
    <xf numFmtId="0" fontId="39" fillId="13" borderId="1" xfId="1" applyFont="1" applyFill="1" applyBorder="1" applyAlignment="1" applyProtection="1">
      <alignment horizontal="center" vertical="center"/>
    </xf>
    <xf numFmtId="165" fontId="39" fillId="13" borderId="1" xfId="1" applyNumberFormat="1" applyFont="1" applyFill="1" applyBorder="1" applyAlignment="1" applyProtection="1">
      <alignment vertical="center"/>
    </xf>
    <xf numFmtId="0" fontId="18" fillId="0" borderId="1" xfId="1" applyFont="1" applyBorder="1" applyAlignment="1" applyProtection="1">
      <alignment horizontal="center" vertical="center"/>
    </xf>
    <xf numFmtId="0" fontId="40" fillId="0" borderId="1" xfId="1" applyFont="1" applyBorder="1" applyAlignment="1" applyProtection="1">
      <alignment horizontal="center" vertical="center"/>
    </xf>
    <xf numFmtId="0" fontId="40" fillId="13" borderId="1" xfId="1" applyFont="1" applyFill="1" applyBorder="1" applyAlignment="1" applyProtection="1">
      <alignment horizontal="center" vertical="center"/>
    </xf>
    <xf numFmtId="165" fontId="40" fillId="0" borderId="1" xfId="1" applyNumberFormat="1" applyFont="1" applyBorder="1" applyAlignment="1" applyProtection="1">
      <alignment vertical="center"/>
    </xf>
    <xf numFmtId="0" fontId="18" fillId="12" borderId="1" xfId="1" applyFont="1" applyFill="1" applyBorder="1" applyAlignment="1" applyProtection="1">
      <alignment horizontal="center" vertical="center"/>
    </xf>
    <xf numFmtId="0" fontId="40" fillId="14" borderId="1" xfId="1" applyFont="1" applyFill="1" applyBorder="1" applyAlignment="1" applyProtection="1">
      <alignment horizontal="center" vertical="center"/>
    </xf>
    <xf numFmtId="165" fontId="40" fillId="14" borderId="1" xfId="1" applyNumberFormat="1" applyFont="1" applyFill="1" applyBorder="1" applyAlignment="1" applyProtection="1">
      <alignment vertical="center"/>
    </xf>
    <xf numFmtId="0" fontId="40" fillId="15" borderId="1" xfId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 vertical="center"/>
    </xf>
    <xf numFmtId="0" fontId="41" fillId="0" borderId="0" xfId="1" applyFont="1" applyProtection="1"/>
    <xf numFmtId="165" fontId="35" fillId="0" borderId="1" xfId="1" applyNumberFormat="1" applyFont="1" applyBorder="1" applyAlignment="1" applyProtection="1">
      <alignment horizontal="center" vertical="center" wrapText="1"/>
      <protection locked="0"/>
    </xf>
    <xf numFmtId="165" fontId="35" fillId="14" borderId="1" xfId="1" applyNumberFormat="1" applyFont="1" applyFill="1" applyBorder="1" applyAlignment="1" applyProtection="1">
      <alignment vertical="center" wrapText="1"/>
      <protection locked="0"/>
    </xf>
    <xf numFmtId="165" fontId="35" fillId="15" borderId="1" xfId="1" applyNumberFormat="1" applyFont="1" applyFill="1" applyBorder="1" applyAlignment="1" applyProtection="1">
      <alignment vertical="center" wrapText="1"/>
      <protection locked="0"/>
    </xf>
    <xf numFmtId="165" fontId="35" fillId="0" borderId="1" xfId="1" applyNumberFormat="1" applyFont="1" applyFill="1" applyBorder="1" applyAlignment="1" applyProtection="1">
      <alignment vertical="center" wrapText="1"/>
      <protection locked="0"/>
    </xf>
    <xf numFmtId="165" fontId="40" fillId="0" borderId="1" xfId="1" applyNumberFormat="1" applyFont="1" applyBorder="1" applyAlignment="1" applyProtection="1">
      <alignment vertical="center"/>
      <protection locked="0"/>
    </xf>
    <xf numFmtId="165" fontId="40" fillId="15" borderId="1" xfId="1" applyNumberFormat="1" applyFont="1" applyFill="1" applyBorder="1" applyAlignment="1" applyProtection="1">
      <alignment vertical="center"/>
      <protection locked="0"/>
    </xf>
    <xf numFmtId="165" fontId="18" fillId="15" borderId="1" xfId="1" applyNumberFormat="1" applyFont="1" applyFill="1" applyBorder="1" applyAlignment="1" applyProtection="1">
      <alignment vertical="center"/>
      <protection locked="0"/>
    </xf>
    <xf numFmtId="165" fontId="40" fillId="14" borderId="1" xfId="1" applyNumberFormat="1" applyFont="1" applyFill="1" applyBorder="1" applyAlignment="1" applyProtection="1">
      <alignment vertical="center"/>
      <protection locked="0"/>
    </xf>
    <xf numFmtId="165" fontId="18" fillId="14" borderId="1" xfId="1" applyNumberFormat="1" applyFont="1" applyFill="1" applyBorder="1" applyAlignment="1" applyProtection="1">
      <alignment vertical="center"/>
      <protection locked="0"/>
    </xf>
    <xf numFmtId="165" fontId="16" fillId="13" borderId="1" xfId="1" applyNumberFormat="1" applyFont="1" applyFill="1" applyBorder="1" applyAlignment="1" applyProtection="1">
      <alignment vertical="center"/>
      <protection locked="0"/>
    </xf>
    <xf numFmtId="0" fontId="12" fillId="0" borderId="0" xfId="1" applyFont="1" applyProtection="1">
      <protection locked="0"/>
    </xf>
    <xf numFmtId="0" fontId="21" fillId="0" borderId="0" xfId="1" applyFont="1" applyAlignment="1" applyProtection="1">
      <alignment wrapText="1"/>
      <protection locked="0"/>
    </xf>
    <xf numFmtId="0" fontId="21" fillId="0" borderId="0" xfId="1" applyFont="1" applyAlignment="1" applyProtection="1">
      <alignment horizontal="center"/>
      <protection locked="0"/>
    </xf>
    <xf numFmtId="165" fontId="12" fillId="0" borderId="0" xfId="1" applyNumberFormat="1" applyFont="1" applyProtection="1">
      <protection locked="0"/>
    </xf>
    <xf numFmtId="0" fontId="21" fillId="0" borderId="0" xfId="1" applyFont="1" applyProtection="1">
      <protection locked="0"/>
    </xf>
    <xf numFmtId="0" fontId="2" fillId="0" borderId="0" xfId="1" applyProtection="1">
      <protection locked="0"/>
    </xf>
    <xf numFmtId="0" fontId="38" fillId="0" borderId="0" xfId="1" applyFont="1" applyAlignment="1" applyProtection="1">
      <alignment horizontal="left"/>
    </xf>
    <xf numFmtId="0" fontId="32" fillId="0" borderId="0" xfId="1" applyFont="1" applyProtection="1">
      <protection locked="0"/>
    </xf>
    <xf numFmtId="0" fontId="27" fillId="0" borderId="0" xfId="3" applyFont="1" applyProtection="1">
      <protection locked="0"/>
    </xf>
    <xf numFmtId="0" fontId="30" fillId="0" borderId="0" xfId="3" applyFont="1" applyAlignment="1" applyProtection="1">
      <protection locked="0"/>
    </xf>
    <xf numFmtId="0" fontId="2" fillId="0" borderId="0" xfId="1" applyFont="1" applyProtection="1"/>
    <xf numFmtId="0" fontId="11" fillId="0" borderId="0" xfId="1" applyFont="1" applyProtection="1">
      <protection locked="0"/>
    </xf>
    <xf numFmtId="0" fontId="2" fillId="0" borderId="0" xfId="1" applyFont="1" applyProtection="1"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5" fillId="0" borderId="0" xfId="0" applyFont="1" applyProtection="1"/>
    <xf numFmtId="0" fontId="46" fillId="0" borderId="0" xfId="0" applyFont="1" applyProtection="1"/>
    <xf numFmtId="0" fontId="28" fillId="0" borderId="0" xfId="0" applyFont="1" applyProtection="1"/>
    <xf numFmtId="0" fontId="48" fillId="0" borderId="0" xfId="0" applyFont="1" applyProtection="1"/>
    <xf numFmtId="0" fontId="45" fillId="0" borderId="0" xfId="0" applyFont="1" applyAlignment="1" applyProtection="1">
      <alignment vertical="center" wrapText="1"/>
    </xf>
    <xf numFmtId="0" fontId="46" fillId="0" borderId="0" xfId="0" applyFont="1" applyProtection="1">
      <protection locked="0"/>
    </xf>
    <xf numFmtId="0" fontId="45" fillId="0" borderId="0" xfId="0" applyFont="1" applyProtection="1">
      <protection locked="0"/>
    </xf>
    <xf numFmtId="0" fontId="18" fillId="0" borderId="1" xfId="1" applyFont="1" applyBorder="1" applyAlignment="1" applyProtection="1">
      <alignment horizontal="center" vertical="center" wrapText="1"/>
    </xf>
    <xf numFmtId="165" fontId="6" fillId="16" borderId="1" xfId="1" applyNumberFormat="1" applyFont="1" applyFill="1" applyBorder="1" applyAlignment="1" applyProtection="1">
      <alignment horizontal="center" vertical="center"/>
    </xf>
    <xf numFmtId="165" fontId="10" fillId="16" borderId="1" xfId="0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46" fillId="0" borderId="4" xfId="0" applyFont="1" applyBorder="1" applyProtection="1">
      <protection locked="0"/>
    </xf>
    <xf numFmtId="0" fontId="40" fillId="0" borderId="0" xfId="1" applyFont="1" applyProtection="1">
      <protection locked="0"/>
    </xf>
    <xf numFmtId="0" fontId="40" fillId="0" borderId="0" xfId="1" applyFont="1" applyAlignment="1" applyProtection="1">
      <alignment wrapText="1"/>
      <protection locked="0"/>
    </xf>
    <xf numFmtId="0" fontId="40" fillId="0" borderId="1" xfId="1" applyFont="1" applyFill="1" applyBorder="1" applyAlignment="1" applyProtection="1">
      <alignment horizontal="center" vertical="center" wrapText="1"/>
    </xf>
    <xf numFmtId="0" fontId="39" fillId="0" borderId="1" xfId="1" applyFont="1" applyFill="1" applyBorder="1" applyAlignment="1" applyProtection="1">
      <alignment horizontal="center" vertical="center" wrapText="1"/>
    </xf>
    <xf numFmtId="0" fontId="50" fillId="0" borderId="0" xfId="3" applyFont="1" applyAlignment="1" applyProtection="1">
      <protection locked="0"/>
    </xf>
    <xf numFmtId="0" fontId="50" fillId="0" borderId="0" xfId="3" applyFont="1" applyProtection="1"/>
    <xf numFmtId="0" fontId="39" fillId="0" borderId="0" xfId="1" applyFont="1" applyProtection="1"/>
    <xf numFmtId="0" fontId="43" fillId="0" borderId="0" xfId="1" applyFont="1" applyProtection="1"/>
    <xf numFmtId="0" fontId="51" fillId="0" borderId="0" xfId="1" applyFont="1" applyProtection="1"/>
    <xf numFmtId="0" fontId="49" fillId="0" borderId="0" xfId="0" applyFont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9" fillId="0" borderId="1" xfId="0" applyFont="1" applyBorder="1" applyAlignment="1" applyProtection="1">
      <alignment horizontal="left"/>
      <protection locked="0"/>
    </xf>
    <xf numFmtId="1" fontId="9" fillId="0" borderId="1" xfId="0" applyNumberFormat="1" applyFont="1" applyBorder="1" applyAlignment="1" applyProtection="1">
      <alignment horizontal="left" vertical="center"/>
      <protection locked="0"/>
    </xf>
    <xf numFmtId="165" fontId="39" fillId="0" borderId="1" xfId="5" applyFont="1" applyFill="1" applyBorder="1" applyAlignment="1" applyProtection="1">
      <alignment horizontal="center" vertical="center" wrapText="1"/>
    </xf>
    <xf numFmtId="165" fontId="40" fillId="0" borderId="1" xfId="5" applyFont="1" applyFill="1" applyBorder="1" applyAlignment="1" applyProtection="1">
      <alignment horizontal="center" vertical="center" wrapText="1"/>
    </xf>
    <xf numFmtId="165" fontId="4" fillId="2" borderId="1" xfId="2" applyFont="1" applyFill="1" applyBorder="1" applyAlignment="1" applyProtection="1">
      <alignment horizontal="center" vertical="center" wrapText="1"/>
      <protection locked="0"/>
    </xf>
    <xf numFmtId="165" fontId="4" fillId="2" borderId="1" xfId="2" applyFont="1" applyFill="1" applyBorder="1" applyAlignment="1" applyProtection="1">
      <alignment vertical="center"/>
      <protection locked="0"/>
    </xf>
    <xf numFmtId="165" fontId="4" fillId="0" borderId="1" xfId="5" applyFont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Border="1" applyAlignment="1" applyProtection="1">
      <alignment horizontal="right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52" fillId="0" borderId="0" xfId="1" applyFont="1" applyProtection="1"/>
    <xf numFmtId="0" fontId="51" fillId="0" borderId="0" xfId="1" applyFont="1" applyProtection="1">
      <protection locked="0"/>
    </xf>
    <xf numFmtId="0" fontId="51" fillId="2" borderId="0" xfId="1" applyFont="1" applyFill="1" applyProtection="1"/>
    <xf numFmtId="2" fontId="2" fillId="2" borderId="0" xfId="1" applyNumberFormat="1" applyFill="1" applyBorder="1" applyProtection="1"/>
    <xf numFmtId="0" fontId="7" fillId="0" borderId="10" xfId="1" applyFont="1" applyFill="1" applyBorder="1" applyAlignment="1" applyProtection="1">
      <alignment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2" fontId="10" fillId="0" borderId="1" xfId="0" applyNumberFormat="1" applyFont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165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38" fillId="0" borderId="0" xfId="1" applyFont="1" applyAlignment="1" applyProtection="1">
      <alignment horizontal="left" wrapText="1"/>
    </xf>
    <xf numFmtId="0" fontId="51" fillId="2" borderId="2" xfId="1" applyFont="1" applyFill="1" applyBorder="1" applyAlignment="1" applyProtection="1">
      <alignment horizontal="left" vertical="center"/>
    </xf>
    <xf numFmtId="0" fontId="51" fillId="2" borderId="2" xfId="1" applyFont="1" applyFill="1" applyBorder="1" applyAlignment="1" applyProtection="1">
      <alignment horizontal="left"/>
    </xf>
    <xf numFmtId="2" fontId="53" fillId="0" borderId="1" xfId="1" applyNumberFormat="1" applyFont="1" applyBorder="1" applyAlignment="1" applyProtection="1">
      <alignment horizontal="left" vertical="center"/>
    </xf>
    <xf numFmtId="165" fontId="35" fillId="0" borderId="1" xfId="1" applyNumberFormat="1" applyFont="1" applyBorder="1" applyAlignment="1" applyProtection="1">
      <alignment horizontal="center" vertical="center" wrapText="1"/>
    </xf>
    <xf numFmtId="165" fontId="35" fillId="14" borderId="1" xfId="1" applyNumberFormat="1" applyFont="1" applyFill="1" applyBorder="1" applyAlignment="1" applyProtection="1">
      <alignment horizontal="center" vertical="center" wrapText="1"/>
    </xf>
    <xf numFmtId="0" fontId="42" fillId="0" borderId="0" xfId="1" applyFont="1" applyProtection="1"/>
    <xf numFmtId="0" fontId="42" fillId="0" borderId="0" xfId="1" applyFont="1" applyAlignment="1" applyProtection="1"/>
    <xf numFmtId="0" fontId="51" fillId="0" borderId="0" xfId="1" applyFont="1" applyAlignment="1" applyProtection="1"/>
    <xf numFmtId="0" fontId="51" fillId="2" borderId="4" xfId="1" applyFont="1" applyFill="1" applyBorder="1" applyAlignment="1" applyProtection="1"/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vertical="center" wrapText="1"/>
      <protection locked="0"/>
    </xf>
    <xf numFmtId="0" fontId="5" fillId="2" borderId="12" xfId="1" applyFont="1" applyFill="1" applyBorder="1" applyAlignment="1" applyProtection="1">
      <alignment vertical="center" wrapText="1"/>
      <protection locked="0"/>
    </xf>
    <xf numFmtId="165" fontId="38" fillId="0" borderId="0" xfId="1" applyNumberFormat="1" applyFont="1" applyAlignment="1" applyProtection="1">
      <alignment horizontal="left" wrapText="1"/>
    </xf>
    <xf numFmtId="165" fontId="38" fillId="0" borderId="0" xfId="1" applyNumberFormat="1" applyFont="1" applyAlignment="1" applyProtection="1">
      <alignment wrapText="1"/>
    </xf>
    <xf numFmtId="0" fontId="55" fillId="0" borderId="0" xfId="1" applyFont="1" applyProtection="1">
      <protection locked="0"/>
    </xf>
    <xf numFmtId="0" fontId="56" fillId="0" borderId="0" xfId="1" applyFont="1" applyProtection="1"/>
    <xf numFmtId="0" fontId="57" fillId="0" borderId="0" xfId="1" applyFont="1" applyProtection="1"/>
    <xf numFmtId="0" fontId="57" fillId="0" borderId="0" xfId="1" applyFont="1" applyProtection="1">
      <protection locked="0"/>
    </xf>
    <xf numFmtId="0" fontId="58" fillId="0" borderId="0" xfId="1" applyFont="1" applyProtection="1">
      <protection locked="0"/>
    </xf>
    <xf numFmtId="0" fontId="59" fillId="2" borderId="0" xfId="1" applyFont="1" applyFill="1" applyBorder="1" applyAlignment="1" applyProtection="1">
      <alignment vertical="top"/>
    </xf>
    <xf numFmtId="0" fontId="57" fillId="0" borderId="0" xfId="1" applyFont="1" applyBorder="1" applyProtection="1"/>
    <xf numFmtId="0" fontId="60" fillId="0" borderId="0" xfId="3" applyFont="1" applyBorder="1" applyAlignment="1" applyProtection="1">
      <alignment vertical="top"/>
      <protection locked="0"/>
    </xf>
    <xf numFmtId="0" fontId="57" fillId="2" borderId="0" xfId="1" applyFont="1" applyFill="1" applyBorder="1" applyProtection="1"/>
    <xf numFmtId="0" fontId="57" fillId="2" borderId="0" xfId="1" applyFont="1" applyFill="1" applyProtection="1"/>
    <xf numFmtId="2" fontId="57" fillId="2" borderId="0" xfId="1" applyNumberFormat="1" applyFont="1" applyFill="1" applyBorder="1" applyProtection="1"/>
    <xf numFmtId="2" fontId="58" fillId="2" borderId="0" xfId="1" applyNumberFormat="1" applyFont="1" applyFill="1" applyBorder="1" applyProtection="1"/>
    <xf numFmtId="0" fontId="58" fillId="0" borderId="0" xfId="1" applyFont="1" applyProtection="1"/>
    <xf numFmtId="0" fontId="61" fillId="13" borderId="1" xfId="1" applyFont="1" applyFill="1" applyBorder="1" applyAlignment="1" applyProtection="1">
      <alignment horizontal="center" vertical="center"/>
      <protection locked="0"/>
    </xf>
    <xf numFmtId="0" fontId="62" fillId="13" borderId="1" xfId="1" applyFont="1" applyFill="1" applyBorder="1" applyAlignment="1" applyProtection="1">
      <alignment horizontal="center" vertical="center" wrapText="1"/>
      <protection locked="0"/>
    </xf>
    <xf numFmtId="0" fontId="61" fillId="13" borderId="1" xfId="1" applyFont="1" applyFill="1" applyBorder="1" applyAlignment="1" applyProtection="1">
      <alignment horizontal="center" vertical="center" wrapText="1"/>
      <protection locked="0"/>
    </xf>
    <xf numFmtId="0" fontId="64" fillId="13" borderId="1" xfId="1" applyFont="1" applyFill="1" applyBorder="1" applyAlignment="1" applyProtection="1">
      <alignment horizontal="center"/>
    </xf>
    <xf numFmtId="49" fontId="64" fillId="13" borderId="1" xfId="1" applyNumberFormat="1" applyFont="1" applyFill="1" applyBorder="1" applyAlignment="1" applyProtection="1">
      <alignment horizontal="center"/>
    </xf>
    <xf numFmtId="165" fontId="65" fillId="13" borderId="1" xfId="2" applyFont="1" applyFill="1" applyBorder="1" applyAlignment="1" applyProtection="1">
      <alignment horizontal="center" vertical="center"/>
    </xf>
    <xf numFmtId="0" fontId="67" fillId="2" borderId="1" xfId="1" applyFont="1" applyFill="1" applyBorder="1" applyAlignment="1" applyProtection="1">
      <alignment horizontal="center"/>
    </xf>
    <xf numFmtId="165" fontId="68" fillId="0" borderId="1" xfId="2" applyFont="1" applyBorder="1" applyAlignment="1" applyProtection="1">
      <alignment horizontal="center" vertical="center"/>
    </xf>
    <xf numFmtId="165" fontId="68" fillId="0" borderId="1" xfId="2" applyFont="1" applyBorder="1" applyAlignment="1" applyProtection="1">
      <alignment horizontal="center" vertical="center"/>
      <protection locked="0"/>
    </xf>
    <xf numFmtId="2" fontId="69" fillId="17" borderId="0" xfId="1" applyNumberFormat="1" applyFont="1" applyFill="1" applyBorder="1" applyAlignment="1" applyProtection="1">
      <alignment horizontal="center" vertical="center"/>
      <protection locked="0"/>
    </xf>
    <xf numFmtId="0" fontId="69" fillId="0" borderId="0" xfId="1" applyFont="1" applyProtection="1">
      <protection locked="0"/>
    </xf>
    <xf numFmtId="0" fontId="59" fillId="0" borderId="0" xfId="1" applyFont="1" applyProtection="1">
      <protection locked="0"/>
    </xf>
    <xf numFmtId="0" fontId="70" fillId="0" borderId="0" xfId="1" applyFont="1" applyProtection="1">
      <protection locked="0"/>
    </xf>
    <xf numFmtId="165" fontId="68" fillId="18" borderId="1" xfId="2" applyFont="1" applyFill="1" applyBorder="1" applyAlignment="1" applyProtection="1">
      <alignment horizontal="center" vertical="center"/>
      <protection locked="0"/>
    </xf>
    <xf numFmtId="0" fontId="58" fillId="0" borderId="0" xfId="1" applyFont="1" applyBorder="1" applyProtection="1">
      <protection locked="0"/>
    </xf>
    <xf numFmtId="1" fontId="71" fillId="0" borderId="0" xfId="1" applyNumberFormat="1" applyFont="1" applyBorder="1" applyAlignment="1" applyProtection="1">
      <alignment horizontal="center" vertical="center" wrapText="1"/>
      <protection locked="0"/>
    </xf>
    <xf numFmtId="2" fontId="71" fillId="0" borderId="0" xfId="1" applyNumberFormat="1" applyFont="1" applyBorder="1" applyAlignment="1" applyProtection="1">
      <alignment horizontal="center" vertical="center" wrapText="1"/>
      <protection locked="0"/>
    </xf>
    <xf numFmtId="0" fontId="71" fillId="0" borderId="0" xfId="1" applyFont="1" applyBorder="1" applyProtection="1">
      <protection locked="0"/>
    </xf>
    <xf numFmtId="2" fontId="72" fillId="0" borderId="0" xfId="1" applyNumberFormat="1" applyFont="1" applyBorder="1" applyAlignment="1" applyProtection="1">
      <alignment vertical="center"/>
      <protection locked="0"/>
    </xf>
    <xf numFmtId="0" fontId="71" fillId="0" borderId="0" xfId="1" applyFont="1" applyBorder="1" applyAlignment="1" applyProtection="1">
      <alignment horizontal="left" vertical="center" wrapText="1"/>
      <protection locked="0"/>
    </xf>
    <xf numFmtId="0" fontId="67" fillId="3" borderId="1" xfId="1" applyFont="1" applyFill="1" applyBorder="1" applyAlignment="1" applyProtection="1">
      <alignment horizontal="center"/>
    </xf>
    <xf numFmtId="165" fontId="68" fillId="3" borderId="1" xfId="2" applyFont="1" applyFill="1" applyBorder="1" applyAlignment="1" applyProtection="1">
      <alignment horizontal="center" vertical="center"/>
    </xf>
    <xf numFmtId="0" fontId="73" fillId="0" borderId="0" xfId="1" applyFont="1" applyBorder="1" applyAlignment="1" applyProtection="1">
      <alignment horizontal="center" wrapText="1"/>
      <protection locked="0"/>
    </xf>
    <xf numFmtId="0" fontId="64" fillId="3" borderId="1" xfId="1" applyFont="1" applyFill="1" applyBorder="1" applyAlignment="1" applyProtection="1">
      <alignment horizontal="center"/>
    </xf>
    <xf numFmtId="165" fontId="65" fillId="3" borderId="1" xfId="2" applyFont="1" applyFill="1" applyBorder="1" applyAlignment="1" applyProtection="1">
      <alignment horizontal="center" vertical="center"/>
    </xf>
    <xf numFmtId="0" fontId="70" fillId="0" borderId="0" xfId="1" applyFont="1" applyProtection="1"/>
    <xf numFmtId="0" fontId="67" fillId="2" borderId="1" xfId="1" applyFont="1" applyFill="1" applyBorder="1" applyAlignment="1" applyProtection="1">
      <alignment horizontal="center"/>
      <protection locked="0"/>
    </xf>
    <xf numFmtId="49" fontId="64" fillId="13" borderId="1" xfId="1" applyNumberFormat="1" applyFont="1" applyFill="1" applyBorder="1" applyAlignment="1" applyProtection="1">
      <alignment horizontal="center"/>
      <protection locked="0"/>
    </xf>
    <xf numFmtId="165" fontId="65" fillId="13" borderId="1" xfId="2" applyFont="1" applyFill="1" applyBorder="1" applyAlignment="1" applyProtection="1">
      <alignment horizontal="center" vertical="center"/>
      <protection locked="0"/>
    </xf>
    <xf numFmtId="165" fontId="65" fillId="18" borderId="1" xfId="2" applyFont="1" applyFill="1" applyBorder="1" applyAlignment="1" applyProtection="1">
      <alignment horizontal="center" vertical="center"/>
    </xf>
    <xf numFmtId="0" fontId="66" fillId="2" borderId="0" xfId="1" applyFont="1" applyFill="1" applyBorder="1" applyAlignment="1" applyProtection="1">
      <alignment horizontal="left"/>
      <protection locked="0"/>
    </xf>
    <xf numFmtId="165" fontId="68" fillId="0" borderId="0" xfId="2" applyFont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</xf>
    <xf numFmtId="165" fontId="10" fillId="4" borderId="1" xfId="0" applyNumberFormat="1" applyFont="1" applyFill="1" applyBorder="1" applyAlignment="1" applyProtection="1">
      <alignment horizontal="center" vertical="center"/>
    </xf>
    <xf numFmtId="165" fontId="6" fillId="9" borderId="1" xfId="2" applyNumberFormat="1" applyFont="1" applyFill="1" applyBorder="1" applyAlignment="1" applyProtection="1">
      <alignment vertical="center"/>
    </xf>
    <xf numFmtId="165" fontId="10" fillId="7" borderId="1" xfId="0" applyNumberFormat="1" applyFont="1" applyFill="1" applyBorder="1" applyProtection="1"/>
    <xf numFmtId="165" fontId="35" fillId="2" borderId="1" xfId="1" applyNumberFormat="1" applyFont="1" applyFill="1" applyBorder="1" applyAlignment="1" applyProtection="1">
      <alignment horizontal="center" vertical="center" wrapText="1"/>
    </xf>
    <xf numFmtId="165" fontId="35" fillId="18" borderId="1" xfId="1" applyNumberFormat="1" applyFont="1" applyFill="1" applyBorder="1" applyAlignment="1" applyProtection="1">
      <alignment horizontal="center" vertical="center" wrapText="1"/>
    </xf>
    <xf numFmtId="0" fontId="64" fillId="2" borderId="1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left" vertical="center"/>
    </xf>
    <xf numFmtId="2" fontId="0" fillId="0" borderId="0" xfId="0" applyNumberFormat="1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9" fillId="3" borderId="1" xfId="0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right" vertical="center"/>
    </xf>
    <xf numFmtId="0" fontId="0" fillId="2" borderId="0" xfId="0" applyFill="1" applyProtection="1"/>
    <xf numFmtId="0" fontId="10" fillId="6" borderId="1" xfId="0" applyFont="1" applyFill="1" applyBorder="1" applyAlignment="1" applyProtection="1">
      <alignment horizontal="center"/>
    </xf>
    <xf numFmtId="0" fontId="6" fillId="6" borderId="1" xfId="1" applyFont="1" applyFill="1" applyBorder="1" applyAlignment="1" applyProtection="1">
      <alignment horizontal="center" vertical="center" wrapText="1"/>
    </xf>
    <xf numFmtId="1" fontId="10" fillId="6" borderId="1" xfId="0" applyNumberFormat="1" applyFont="1" applyFill="1" applyBorder="1" applyAlignment="1" applyProtection="1">
      <alignment horizontal="center"/>
    </xf>
    <xf numFmtId="0" fontId="6" fillId="2" borderId="1" xfId="1" applyFont="1" applyFill="1" applyBorder="1" applyAlignment="1" applyProtection="1">
      <alignment horizontal="center" vertical="center" wrapText="1"/>
    </xf>
    <xf numFmtId="165" fontId="65" fillId="0" borderId="1" xfId="2" applyFont="1" applyBorder="1" applyAlignment="1" applyProtection="1">
      <alignment horizontal="center" vertical="center"/>
    </xf>
    <xf numFmtId="165" fontId="65" fillId="18" borderId="1" xfId="2" applyFont="1" applyFill="1" applyBorder="1" applyAlignment="1" applyProtection="1">
      <alignment horizontal="center" vertical="center"/>
      <protection locked="0"/>
    </xf>
    <xf numFmtId="165" fontId="65" fillId="2" borderId="1" xfId="2" applyFont="1" applyFill="1" applyBorder="1" applyAlignment="1" applyProtection="1">
      <alignment horizontal="center" vertical="center"/>
    </xf>
    <xf numFmtId="165" fontId="65" fillId="0" borderId="1" xfId="2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</xf>
    <xf numFmtId="0" fontId="12" fillId="2" borderId="0" xfId="0" applyFont="1" applyFill="1"/>
    <xf numFmtId="165" fontId="68" fillId="2" borderId="1" xfId="2" applyFont="1" applyFill="1" applyBorder="1" applyAlignment="1" applyProtection="1">
      <alignment horizontal="center" vertical="center"/>
    </xf>
    <xf numFmtId="0" fontId="12" fillId="0" borderId="0" xfId="0" applyFont="1" applyProtection="1"/>
    <xf numFmtId="165" fontId="18" fillId="13" borderId="1" xfId="0" applyNumberFormat="1" applyFont="1" applyFill="1" applyBorder="1" applyProtection="1"/>
    <xf numFmtId="165" fontId="18" fillId="2" borderId="1" xfId="0" applyNumberFormat="1" applyFont="1" applyFill="1" applyBorder="1" applyProtection="1"/>
    <xf numFmtId="165" fontId="35" fillId="0" borderId="1" xfId="5" applyFont="1" applyBorder="1" applyAlignment="1" applyProtection="1">
      <alignment vertical="center"/>
    </xf>
    <xf numFmtId="165" fontId="35" fillId="7" borderId="1" xfId="5" applyFont="1" applyFill="1" applyBorder="1" applyAlignment="1" applyProtection="1">
      <alignment vertical="center"/>
    </xf>
    <xf numFmtId="165" fontId="36" fillId="10" borderId="1" xfId="5" applyFont="1" applyFill="1" applyBorder="1" applyProtection="1"/>
    <xf numFmtId="165" fontId="9" fillId="7" borderId="1" xfId="0" applyNumberFormat="1" applyFont="1" applyFill="1" applyBorder="1" applyProtection="1"/>
    <xf numFmtId="165" fontId="12" fillId="0" borderId="0" xfId="0" applyNumberFormat="1" applyFont="1" applyProtection="1"/>
    <xf numFmtId="0" fontId="12" fillId="0" borderId="1" xfId="0" applyFont="1" applyBorder="1" applyProtection="1"/>
    <xf numFmtId="0" fontId="12" fillId="0" borderId="1" xfId="0" applyNumberFormat="1" applyFont="1" applyBorder="1" applyAlignment="1" applyProtection="1">
      <alignment horizontal="center" vertical="center"/>
    </xf>
    <xf numFmtId="0" fontId="12" fillId="7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/>
    </xf>
    <xf numFmtId="165" fontId="35" fillId="0" borderId="1" xfId="5" applyFont="1" applyBorder="1" applyProtection="1"/>
    <xf numFmtId="0" fontId="15" fillId="13" borderId="1" xfId="0" applyFont="1" applyFill="1" applyBorder="1" applyAlignment="1" applyProtection="1">
      <alignment horizontal="center"/>
    </xf>
    <xf numFmtId="165" fontId="36" fillId="13" borderId="1" xfId="5" applyFont="1" applyFill="1" applyBorder="1" applyProtection="1"/>
    <xf numFmtId="0" fontId="12" fillId="0" borderId="0" xfId="0" applyFont="1" applyAlignment="1" applyProtection="1">
      <alignment horizontal="center"/>
    </xf>
    <xf numFmtId="165" fontId="35" fillId="0" borderId="0" xfId="5" applyFont="1" applyProtection="1"/>
    <xf numFmtId="165" fontId="15" fillId="3" borderId="1" xfId="0" applyNumberFormat="1" applyFont="1" applyFill="1" applyBorder="1" applyProtection="1"/>
    <xf numFmtId="0" fontId="9" fillId="0" borderId="12" xfId="0" applyFont="1" applyBorder="1" applyAlignment="1" applyProtection="1">
      <alignment horizontal="center" vertical="center"/>
    </xf>
    <xf numFmtId="0" fontId="12" fillId="13" borderId="10" xfId="0" applyFont="1" applyFill="1" applyBorder="1" applyAlignment="1" applyProtection="1"/>
    <xf numFmtId="0" fontId="12" fillId="13" borderId="12" xfId="0" applyFont="1" applyFill="1" applyBorder="1" applyAlignment="1" applyProtection="1"/>
    <xf numFmtId="0" fontId="12" fillId="13" borderId="11" xfId="0" applyFont="1" applyFill="1" applyBorder="1" applyAlignment="1" applyProtection="1"/>
    <xf numFmtId="0" fontId="12" fillId="8" borderId="10" xfId="0" applyFont="1" applyFill="1" applyBorder="1" applyAlignment="1" applyProtection="1"/>
    <xf numFmtId="0" fontId="12" fillId="8" borderId="12" xfId="0" applyFont="1" applyFill="1" applyBorder="1" applyAlignment="1" applyProtection="1"/>
    <xf numFmtId="0" fontId="12" fillId="8" borderId="11" xfId="0" applyFont="1" applyFill="1" applyBorder="1" applyAlignment="1" applyProtection="1"/>
    <xf numFmtId="0" fontId="63" fillId="0" borderId="1" xfId="1" applyFont="1" applyBorder="1" applyAlignment="1" applyProtection="1">
      <alignment horizontal="center" vertical="center"/>
    </xf>
    <xf numFmtId="2" fontId="57" fillId="17" borderId="2" xfId="1" applyNumberFormat="1" applyFont="1" applyFill="1" applyBorder="1" applyAlignment="1" applyProtection="1">
      <alignment vertical="center" wrapText="1"/>
    </xf>
    <xf numFmtId="165" fontId="59" fillId="17" borderId="1" xfId="5" applyFont="1" applyFill="1" applyBorder="1" applyAlignment="1" applyProtection="1">
      <alignment horizontal="center" vertical="center"/>
    </xf>
    <xf numFmtId="1" fontId="59" fillId="0" borderId="1" xfId="1" applyNumberFormat="1" applyFont="1" applyBorder="1" applyAlignment="1" applyProtection="1">
      <alignment horizontal="center" vertical="center" wrapText="1"/>
    </xf>
    <xf numFmtId="165" fontId="59" fillId="0" borderId="1" xfId="5" applyFont="1" applyBorder="1" applyProtection="1"/>
    <xf numFmtId="0" fontId="4" fillId="0" borderId="10" xfId="1" applyFont="1" applyFill="1" applyBorder="1" applyAlignment="1" applyProtection="1">
      <alignment vertical="center" wrapText="1"/>
      <protection locked="0"/>
    </xf>
    <xf numFmtId="0" fontId="7" fillId="16" borderId="10" xfId="1" applyFont="1" applyFill="1" applyBorder="1" applyAlignment="1" applyProtection="1">
      <alignment vertical="center" wrapText="1"/>
      <protection locked="0"/>
    </xf>
    <xf numFmtId="1" fontId="10" fillId="16" borderId="1" xfId="0" applyNumberFormat="1" applyFont="1" applyFill="1" applyBorder="1" applyAlignment="1" applyProtection="1">
      <alignment horizontal="center" vertical="center"/>
      <protection locked="0"/>
    </xf>
    <xf numFmtId="165" fontId="10" fillId="16" borderId="1" xfId="0" applyNumberFormat="1" applyFont="1" applyFill="1" applyBorder="1" applyAlignment="1" applyProtection="1">
      <alignment horizontal="center" vertical="center"/>
      <protection locked="0"/>
    </xf>
    <xf numFmtId="2" fontId="10" fillId="16" borderId="1" xfId="0" applyNumberFormat="1" applyFont="1" applyFill="1" applyBorder="1" applyAlignment="1" applyProtection="1">
      <alignment horizontal="center" vertical="center"/>
      <protection locked="0"/>
    </xf>
    <xf numFmtId="0" fontId="6" fillId="16" borderId="8" xfId="1" applyFont="1" applyFill="1" applyBorder="1" applyAlignment="1" applyProtection="1">
      <alignment horizontal="center" vertical="center" wrapText="1"/>
    </xf>
    <xf numFmtId="0" fontId="6" fillId="16" borderId="1" xfId="1" applyFont="1" applyFill="1" applyBorder="1" applyAlignment="1" applyProtection="1">
      <alignment horizontal="center" vertical="center" wrapText="1"/>
    </xf>
    <xf numFmtId="0" fontId="10" fillId="16" borderId="8" xfId="0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vertical="center" wrapText="1"/>
    </xf>
    <xf numFmtId="1" fontId="10" fillId="16" borderId="1" xfId="0" applyNumberFormat="1" applyFont="1" applyFill="1" applyBorder="1" applyAlignment="1" applyProtection="1">
      <alignment horizontal="center" vertical="center"/>
    </xf>
    <xf numFmtId="2" fontId="10" fillId="16" borderId="1" xfId="0" applyNumberFormat="1" applyFont="1" applyFill="1" applyBorder="1" applyAlignment="1" applyProtection="1">
      <alignment horizontal="center" vertical="center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5" fillId="2" borderId="10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vertical="center" wrapText="1"/>
      <protection locked="0"/>
    </xf>
    <xf numFmtId="0" fontId="5" fillId="2" borderId="12" xfId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horizontal="right" vertical="center"/>
    </xf>
    <xf numFmtId="0" fontId="7" fillId="2" borderId="10" xfId="1" applyFont="1" applyFill="1" applyBorder="1" applyAlignment="1" applyProtection="1">
      <alignment horizontal="left" wrapText="1"/>
      <protection locked="0"/>
    </xf>
    <xf numFmtId="0" fontId="7" fillId="2" borderId="11" xfId="1" applyFont="1" applyFill="1" applyBorder="1" applyAlignment="1" applyProtection="1">
      <alignment horizontal="left" wrapText="1"/>
      <protection locked="0"/>
    </xf>
    <xf numFmtId="0" fontId="7" fillId="2" borderId="12" xfId="1" applyFont="1" applyFill="1" applyBorder="1" applyAlignment="1" applyProtection="1">
      <alignment horizontal="left" wrapText="1"/>
      <protection locked="0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center"/>
    </xf>
    <xf numFmtId="165" fontId="9" fillId="0" borderId="1" xfId="5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right" vertical="center"/>
    </xf>
    <xf numFmtId="0" fontId="5" fillId="0" borderId="12" xfId="1" applyFont="1" applyFill="1" applyBorder="1" applyAlignment="1" applyProtection="1">
      <alignment horizontal="center" vertical="center"/>
    </xf>
    <xf numFmtId="165" fontId="5" fillId="0" borderId="1" xfId="2" applyFont="1" applyFill="1" applyBorder="1" applyAlignment="1" applyProtection="1">
      <alignment horizontal="center" vertical="center"/>
    </xf>
    <xf numFmtId="165" fontId="9" fillId="0" borderId="1" xfId="0" applyNumberFormat="1" applyFont="1" applyBorder="1" applyProtection="1">
      <protection locked="0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165" fontId="9" fillId="3" borderId="1" xfId="0" applyNumberFormat="1" applyFont="1" applyFill="1" applyBorder="1" applyAlignment="1" applyProtection="1">
      <alignment horizontal="center" vertical="center"/>
      <protection locked="0"/>
    </xf>
    <xf numFmtId="165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" xfId="1" applyFont="1" applyBorder="1" applyAlignment="1" applyProtection="1">
      <alignment horizontal="left"/>
    </xf>
    <xf numFmtId="165" fontId="38" fillId="0" borderId="1" xfId="1" applyNumberFormat="1" applyFont="1" applyBorder="1" applyAlignment="1" applyProtection="1">
      <alignment horizontal="left" wrapText="1"/>
    </xf>
    <xf numFmtId="0" fontId="38" fillId="0" borderId="1" xfId="1" applyFont="1" applyBorder="1" applyAlignment="1" applyProtection="1">
      <alignment horizontal="left" vertical="center"/>
    </xf>
    <xf numFmtId="165" fontId="38" fillId="0" borderId="1" xfId="1" applyNumberFormat="1" applyFont="1" applyBorder="1" applyAlignment="1" applyProtection="1">
      <alignment horizontal="left" vertical="center"/>
    </xf>
    <xf numFmtId="165" fontId="38" fillId="0" borderId="0" xfId="1" applyNumberFormat="1" applyFont="1" applyProtection="1"/>
    <xf numFmtId="165" fontId="38" fillId="0" borderId="1" xfId="1" applyNumberFormat="1" applyFont="1" applyBorder="1" applyAlignment="1" applyProtection="1">
      <alignment horizontal="left"/>
    </xf>
    <xf numFmtId="164" fontId="38" fillId="0" borderId="1" xfId="1" applyNumberFormat="1" applyFont="1" applyBorder="1" applyAlignment="1" applyProtection="1">
      <alignment horizontal="left"/>
    </xf>
    <xf numFmtId="166" fontId="10" fillId="2" borderId="1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49" fillId="0" borderId="0" xfId="0" applyFont="1" applyAlignment="1" applyProtection="1">
      <alignment horizontal="left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2" borderId="10" xfId="1" applyFont="1" applyFill="1" applyBorder="1" applyAlignment="1" applyProtection="1">
      <alignment horizontal="left" vertical="center" wrapText="1"/>
      <protection locked="0"/>
    </xf>
    <xf numFmtId="0" fontId="5" fillId="2" borderId="11" xfId="1" applyFont="1" applyFill="1" applyBorder="1" applyAlignment="1" applyProtection="1">
      <alignment horizontal="left" vertical="center" wrapText="1"/>
      <protection locked="0"/>
    </xf>
    <xf numFmtId="49" fontId="16" fillId="0" borderId="1" xfId="1" applyNumberFormat="1" applyFont="1" applyBorder="1" applyAlignment="1" applyProtection="1">
      <alignment horizontal="center" vertical="center"/>
    </xf>
    <xf numFmtId="165" fontId="18" fillId="0" borderId="1" xfId="1" applyNumberFormat="1" applyFont="1" applyBorder="1" applyAlignment="1" applyProtection="1">
      <alignment vertical="center"/>
      <protection locked="0"/>
    </xf>
    <xf numFmtId="49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</xf>
    <xf numFmtId="0" fontId="18" fillId="0" borderId="1" xfId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/>
      <protection locked="0"/>
    </xf>
    <xf numFmtId="165" fontId="3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65" fontId="18" fillId="0" borderId="1" xfId="5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165" fontId="18" fillId="0" borderId="1" xfId="0" applyNumberFormat="1" applyFont="1" applyBorder="1" applyAlignment="1">
      <alignment horizontal="center"/>
    </xf>
    <xf numFmtId="165" fontId="18" fillId="0" borderId="0" xfId="0" applyNumberFormat="1" applyFont="1"/>
    <xf numFmtId="0" fontId="42" fillId="0" borderId="0" xfId="1" applyFont="1" applyAlignment="1" applyProtection="1">
      <alignment horizontal="center" vertical="center" wrapText="1"/>
      <protection locked="0"/>
    </xf>
    <xf numFmtId="0" fontId="18" fillId="0" borderId="1" xfId="1" applyFont="1" applyBorder="1" applyAlignment="1" applyProtection="1">
      <alignment horizontal="center" vertical="center"/>
      <protection locked="0"/>
    </xf>
    <xf numFmtId="0" fontId="77" fillId="0" borderId="1" xfId="1" applyFont="1" applyBorder="1" applyAlignment="1" applyProtection="1">
      <alignment horizontal="center" vertical="center"/>
      <protection locked="0"/>
    </xf>
    <xf numFmtId="0" fontId="77" fillId="13" borderId="1" xfId="1" applyFont="1" applyFill="1" applyBorder="1" applyAlignment="1" applyProtection="1">
      <alignment horizontal="center" vertical="center"/>
      <protection locked="0"/>
    </xf>
    <xf numFmtId="0" fontId="38" fillId="0" borderId="0" xfId="1" applyFont="1" applyProtection="1">
      <protection locked="0"/>
    </xf>
    <xf numFmtId="165" fontId="38" fillId="0" borderId="0" xfId="1" applyNumberFormat="1" applyFont="1" applyProtection="1">
      <protection locked="0"/>
    </xf>
    <xf numFmtId="165" fontId="38" fillId="0" borderId="0" xfId="1" applyNumberFormat="1" applyFont="1" applyAlignment="1" applyProtection="1">
      <alignment wrapText="1"/>
      <protection locked="0"/>
    </xf>
    <xf numFmtId="0" fontId="38" fillId="0" borderId="0" xfId="1" applyFont="1" applyAlignment="1" applyProtection="1">
      <alignment wrapText="1"/>
      <protection locked="0"/>
    </xf>
    <xf numFmtId="165" fontId="38" fillId="0" borderId="1" xfId="1" applyNumberFormat="1" applyFont="1" applyBorder="1" applyAlignment="1" applyProtection="1">
      <alignment horizontal="left"/>
      <protection locked="0"/>
    </xf>
    <xf numFmtId="0" fontId="40" fillId="13" borderId="1" xfId="1" applyFont="1" applyFill="1" applyBorder="1" applyAlignment="1" applyProtection="1">
      <alignment horizontal="center" vertical="center"/>
      <protection locked="0"/>
    </xf>
    <xf numFmtId="0" fontId="18" fillId="2" borderId="1" xfId="1" applyFont="1" applyFill="1" applyBorder="1" applyAlignment="1" applyProtection="1">
      <alignment horizontal="center" vertical="center"/>
      <protection locked="0"/>
    </xf>
    <xf numFmtId="0" fontId="40" fillId="14" borderId="1" xfId="1" applyFont="1" applyFill="1" applyBorder="1" applyAlignment="1" applyProtection="1">
      <alignment horizontal="center" vertical="center"/>
      <protection locked="0"/>
    </xf>
    <xf numFmtId="164" fontId="38" fillId="0" borderId="1" xfId="1" applyNumberFormat="1" applyFont="1" applyBorder="1" applyAlignment="1" applyProtection="1">
      <alignment horizontal="left"/>
      <protection locked="0"/>
    </xf>
    <xf numFmtId="0" fontId="38" fillId="0" borderId="0" xfId="1" applyFont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 vertical="center"/>
      <protection locked="0"/>
    </xf>
    <xf numFmtId="0" fontId="19" fillId="0" borderId="0" xfId="0" applyFont="1" applyAlignment="1" applyProtection="1">
      <alignment horizontal="left"/>
      <protection locked="0"/>
    </xf>
    <xf numFmtId="165" fontId="10" fillId="2" borderId="1" xfId="0" applyNumberFormat="1" applyFont="1" applyFill="1" applyBorder="1" applyProtection="1"/>
    <xf numFmtId="165" fontId="17" fillId="0" borderId="0" xfId="0" applyNumberFormat="1" applyFont="1" applyProtection="1"/>
    <xf numFmtId="0" fontId="78" fillId="2" borderId="0" xfId="0" applyFont="1" applyFill="1" applyBorder="1" applyAlignment="1" applyProtection="1">
      <alignment horizontal="center"/>
    </xf>
    <xf numFmtId="0" fontId="79" fillId="0" borderId="0" xfId="0" applyFont="1" applyProtection="1">
      <protection locked="0"/>
    </xf>
    <xf numFmtId="0" fontId="17" fillId="0" borderId="0" xfId="0" applyFont="1" applyProtection="1"/>
    <xf numFmtId="165" fontId="17" fillId="0" borderId="0" xfId="0" applyNumberFormat="1" applyFont="1" applyProtection="1"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/>
    <xf numFmtId="0" fontId="12" fillId="4" borderId="12" xfId="0" applyFont="1" applyFill="1" applyBorder="1" applyAlignment="1" applyProtection="1"/>
    <xf numFmtId="0" fontId="12" fillId="4" borderId="11" xfId="0" applyFont="1" applyFill="1" applyBorder="1" applyAlignment="1" applyProtection="1"/>
    <xf numFmtId="0" fontId="15" fillId="4" borderId="1" xfId="0" applyFont="1" applyFill="1" applyBorder="1" applyAlignment="1" applyProtection="1">
      <alignment horizontal="center"/>
    </xf>
    <xf numFmtId="165" fontId="36" fillId="4" borderId="1" xfId="5" applyFont="1" applyFill="1" applyBorder="1" applyProtection="1"/>
    <xf numFmtId="0" fontId="12" fillId="0" borderId="1" xfId="0" applyFont="1" applyBorder="1" applyAlignment="1" applyProtection="1">
      <alignment horizontal="center"/>
    </xf>
    <xf numFmtId="0" fontId="18" fillId="0" borderId="1" xfId="1" applyFont="1" applyBorder="1" applyAlignment="1" applyProtection="1">
      <alignment horizontal="center" vertical="center"/>
    </xf>
    <xf numFmtId="165" fontId="0" fillId="0" borderId="1" xfId="0" applyNumberFormat="1" applyBorder="1" applyProtection="1"/>
    <xf numFmtId="49" fontId="64" fillId="13" borderId="2" xfId="1" applyNumberFormat="1" applyFont="1" applyFill="1" applyBorder="1" applyAlignment="1" applyProtection="1">
      <alignment horizontal="center"/>
    </xf>
    <xf numFmtId="0" fontId="46" fillId="0" borderId="1" xfId="1" applyFont="1" applyFill="1" applyBorder="1" applyAlignment="1" applyProtection="1">
      <alignment horizontal="center" vertical="center" wrapText="1"/>
    </xf>
    <xf numFmtId="165" fontId="46" fillId="0" borderId="1" xfId="5" applyFont="1" applyFill="1" applyBorder="1" applyAlignment="1" applyProtection="1">
      <alignment horizontal="center" vertical="center" wrapText="1"/>
    </xf>
    <xf numFmtId="0" fontId="46" fillId="2" borderId="1" xfId="1" applyFont="1" applyFill="1" applyBorder="1" applyAlignment="1" applyProtection="1">
      <alignment horizontal="center" vertical="center"/>
      <protection locked="0"/>
    </xf>
    <xf numFmtId="0" fontId="46" fillId="13" borderId="1" xfId="1" applyNumberFormat="1" applyFont="1" applyFill="1" applyBorder="1" applyAlignment="1" applyProtection="1">
      <alignment horizontal="center" vertical="center"/>
      <protection locked="0"/>
    </xf>
    <xf numFmtId="0" fontId="46" fillId="13" borderId="1" xfId="1" applyFont="1" applyFill="1" applyBorder="1" applyAlignment="1" applyProtection="1">
      <alignment horizontal="center" vertical="center"/>
      <protection locked="0"/>
    </xf>
    <xf numFmtId="0" fontId="46" fillId="13" borderId="1" xfId="1" applyFont="1" applyFill="1" applyBorder="1" applyAlignment="1" applyProtection="1">
      <alignment horizontal="center" vertical="center"/>
    </xf>
    <xf numFmtId="0" fontId="45" fillId="0" borderId="1" xfId="1" applyFont="1" applyBorder="1" applyAlignment="1" applyProtection="1">
      <alignment horizontal="center" vertical="center"/>
    </xf>
    <xf numFmtId="0" fontId="46" fillId="0" borderId="1" xfId="1" applyFont="1" applyBorder="1" applyAlignment="1" applyProtection="1">
      <alignment horizontal="center" vertical="center"/>
    </xf>
    <xf numFmtId="165" fontId="46" fillId="0" borderId="1" xfId="1" applyNumberFormat="1" applyFont="1" applyBorder="1" applyAlignment="1" applyProtection="1">
      <alignment vertical="center"/>
      <protection locked="0"/>
    </xf>
    <xf numFmtId="165" fontId="45" fillId="0" borderId="1" xfId="1" applyNumberFormat="1" applyFont="1" applyBorder="1" applyAlignment="1" applyProtection="1">
      <alignment vertical="center"/>
      <protection locked="0"/>
    </xf>
    <xf numFmtId="0" fontId="45" fillId="0" borderId="1" xfId="1" applyFont="1" applyBorder="1" applyAlignment="1" applyProtection="1">
      <alignment horizontal="center" vertical="center"/>
      <protection locked="0"/>
    </xf>
    <xf numFmtId="0" fontId="46" fillId="0" borderId="1" xfId="1" applyFont="1" applyBorder="1" applyAlignment="1" applyProtection="1">
      <alignment horizontal="center" vertical="center"/>
      <protection locked="0"/>
    </xf>
    <xf numFmtId="0" fontId="46" fillId="14" borderId="1" xfId="1" applyFont="1" applyFill="1" applyBorder="1" applyAlignment="1" applyProtection="1">
      <alignment horizontal="center" vertical="center"/>
    </xf>
    <xf numFmtId="165" fontId="46" fillId="14" borderId="1" xfId="1" applyNumberFormat="1" applyFont="1" applyFill="1" applyBorder="1" applyAlignment="1" applyProtection="1">
      <alignment vertical="center"/>
    </xf>
    <xf numFmtId="0" fontId="46" fillId="15" borderId="1" xfId="1" applyFont="1" applyFill="1" applyBorder="1" applyAlignment="1" applyProtection="1">
      <alignment horizontal="center" vertical="center"/>
    </xf>
    <xf numFmtId="165" fontId="46" fillId="15" borderId="1" xfId="1" applyNumberFormat="1" applyFont="1" applyFill="1" applyBorder="1" applyAlignment="1" applyProtection="1">
      <alignment vertical="center"/>
      <protection locked="0"/>
    </xf>
    <xf numFmtId="165" fontId="45" fillId="15" borderId="1" xfId="1" applyNumberFormat="1" applyFont="1" applyFill="1" applyBorder="1" applyAlignment="1" applyProtection="1">
      <alignment vertical="center"/>
      <protection locked="0"/>
    </xf>
    <xf numFmtId="0" fontId="24" fillId="13" borderId="1" xfId="1" applyFont="1" applyFill="1" applyBorder="1" applyAlignment="1" applyProtection="1">
      <alignment horizontal="center" vertical="center"/>
    </xf>
    <xf numFmtId="0" fontId="47" fillId="13" borderId="1" xfId="1" applyFont="1" applyFill="1" applyBorder="1" applyAlignment="1" applyProtection="1">
      <alignment horizontal="center" vertical="center"/>
    </xf>
    <xf numFmtId="165" fontId="47" fillId="13" borderId="1" xfId="1" applyNumberFormat="1" applyFont="1" applyFill="1" applyBorder="1" applyAlignment="1" applyProtection="1">
      <alignment vertical="center"/>
    </xf>
    <xf numFmtId="165" fontId="24" fillId="13" borderId="1" xfId="1" applyNumberFormat="1" applyFont="1" applyFill="1" applyBorder="1" applyAlignment="1" applyProtection="1">
      <alignment vertical="center"/>
      <protection locked="0"/>
    </xf>
    <xf numFmtId="0" fontId="80" fillId="13" borderId="1" xfId="1" applyFont="1" applyFill="1" applyBorder="1" applyAlignment="1" applyProtection="1">
      <alignment horizontal="center" vertical="center" wrapText="1"/>
    </xf>
    <xf numFmtId="165" fontId="80" fillId="2" borderId="1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Protection="1"/>
    <xf numFmtId="165" fontId="80" fillId="0" borderId="1" xfId="1" applyNumberFormat="1" applyFont="1" applyBorder="1" applyAlignment="1" applyProtection="1">
      <alignment horizontal="center" vertical="center" wrapText="1"/>
    </xf>
    <xf numFmtId="165" fontId="80" fillId="14" borderId="1" xfId="1" applyNumberFormat="1" applyFont="1" applyFill="1" applyBorder="1" applyAlignment="1" applyProtection="1">
      <alignment vertical="center" wrapText="1"/>
      <protection locked="0"/>
    </xf>
    <xf numFmtId="165" fontId="80" fillId="14" borderId="1" xfId="1" applyNumberFormat="1" applyFont="1" applyFill="1" applyBorder="1" applyAlignment="1" applyProtection="1">
      <alignment vertical="center" wrapText="1"/>
    </xf>
    <xf numFmtId="165" fontId="38" fillId="0" borderId="1" xfId="5" applyFont="1" applyBorder="1" applyAlignment="1" applyProtection="1">
      <alignment horizontal="left"/>
      <protection locked="0"/>
    </xf>
    <xf numFmtId="165" fontId="38" fillId="0" borderId="0" xfId="5" applyFont="1" applyProtection="1">
      <protection locked="0"/>
    </xf>
    <xf numFmtId="165" fontId="38" fillId="0" borderId="0" xfId="5" applyNumberFormat="1" applyFont="1" applyProtection="1">
      <protection locked="0"/>
    </xf>
    <xf numFmtId="0" fontId="77" fillId="2" borderId="1" xfId="1" applyFont="1" applyFill="1" applyBorder="1" applyAlignment="1" applyProtection="1">
      <alignment horizontal="center" vertical="center"/>
      <protection locked="0"/>
    </xf>
    <xf numFmtId="0" fontId="55" fillId="2" borderId="1" xfId="1" applyFont="1" applyFill="1" applyBorder="1" applyAlignment="1" applyProtection="1">
      <alignment horizontal="center"/>
    </xf>
    <xf numFmtId="49" fontId="83" fillId="16" borderId="1" xfId="1" applyNumberFormat="1" applyFont="1" applyFill="1" applyBorder="1" applyAlignment="1" applyProtection="1">
      <alignment horizontal="center"/>
    </xf>
    <xf numFmtId="165" fontId="59" fillId="16" borderId="1" xfId="2" applyFont="1" applyFill="1" applyBorder="1" applyAlignment="1" applyProtection="1">
      <alignment horizontal="center" vertical="center"/>
    </xf>
    <xf numFmtId="165" fontId="59" fillId="18" borderId="1" xfId="2" applyFont="1" applyFill="1" applyBorder="1" applyAlignment="1" applyProtection="1">
      <alignment horizontal="center" vertical="center"/>
    </xf>
    <xf numFmtId="0" fontId="83" fillId="2" borderId="1" xfId="1" applyFont="1" applyFill="1" applyBorder="1" applyAlignment="1" applyProtection="1">
      <alignment horizontal="center"/>
    </xf>
    <xf numFmtId="165" fontId="59" fillId="2" borderId="1" xfId="2" applyFont="1" applyFill="1" applyBorder="1" applyAlignment="1" applyProtection="1">
      <alignment horizontal="center" vertical="center"/>
    </xf>
    <xf numFmtId="0" fontId="70" fillId="2" borderId="0" xfId="1" applyFont="1" applyFill="1" applyProtection="1"/>
    <xf numFmtId="49" fontId="64" fillId="13" borderId="1" xfId="1" applyNumberFormat="1" applyFont="1" applyFill="1" applyBorder="1" applyAlignment="1" applyProtection="1">
      <alignment vertical="center"/>
    </xf>
    <xf numFmtId="49" fontId="64" fillId="13" borderId="1" xfId="1" applyNumberFormat="1" applyFont="1" applyFill="1" applyBorder="1" applyAlignment="1" applyProtection="1">
      <alignment horizontal="center" vertical="center"/>
    </xf>
    <xf numFmtId="165" fontId="57" fillId="2" borderId="1" xfId="2" applyFont="1" applyFill="1" applyBorder="1" applyAlignment="1" applyProtection="1">
      <alignment horizontal="center" vertical="center"/>
    </xf>
    <xf numFmtId="165" fontId="65" fillId="16" borderId="1" xfId="2" applyFont="1" applyFill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/>
    </xf>
    <xf numFmtId="165" fontId="16" fillId="0" borderId="1" xfId="5" applyFont="1" applyBorder="1" applyAlignment="1">
      <alignment horizontal="center"/>
    </xf>
    <xf numFmtId="0" fontId="15" fillId="0" borderId="0" xfId="0" applyFont="1"/>
    <xf numFmtId="0" fontId="85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10" xfId="1" applyFont="1" applyFill="1" applyBorder="1" applyAlignment="1" applyProtection="1">
      <alignment vertical="center" wrapText="1"/>
      <protection locked="0"/>
    </xf>
    <xf numFmtId="0" fontId="5" fillId="0" borderId="11" xfId="1" applyFont="1" applyFill="1" applyBorder="1" applyAlignment="1" applyProtection="1">
      <alignment vertical="center" wrapText="1"/>
      <protection locked="0"/>
    </xf>
    <xf numFmtId="0" fontId="5" fillId="0" borderId="12" xfId="1" applyFont="1" applyFill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3" fontId="34" fillId="0" borderId="16" xfId="0" applyNumberFormat="1" applyFont="1" applyBorder="1" applyAlignment="1" applyProtection="1">
      <alignment horizontal="center" vertical="center" wrapText="1"/>
      <protection locked="0"/>
    </xf>
    <xf numFmtId="2" fontId="9" fillId="0" borderId="1" xfId="0" applyNumberFormat="1" applyFont="1" applyBorder="1" applyAlignment="1" applyProtection="1">
      <alignment horizontal="center" vertical="distributed"/>
      <protection locked="0"/>
    </xf>
    <xf numFmtId="1" fontId="9" fillId="0" borderId="1" xfId="0" applyNumberFormat="1" applyFont="1" applyBorder="1" applyAlignment="1" applyProtection="1">
      <alignment horizontal="center" vertical="distributed"/>
      <protection locked="0"/>
    </xf>
    <xf numFmtId="165" fontId="4" fillId="2" borderId="1" xfId="2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left" wrapText="1"/>
      <protection locked="0"/>
    </xf>
    <xf numFmtId="0" fontId="7" fillId="2" borderId="11" xfId="1" applyFont="1" applyFill="1" applyBorder="1" applyAlignment="1" applyProtection="1">
      <alignment horizontal="left" wrapText="1"/>
      <protection locked="0"/>
    </xf>
    <xf numFmtId="0" fontId="7" fillId="2" borderId="12" xfId="1" applyFont="1" applyFill="1" applyBorder="1" applyAlignment="1" applyProtection="1">
      <alignment horizontal="left" wrapText="1"/>
      <protection locked="0"/>
    </xf>
    <xf numFmtId="167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9" fillId="0" borderId="1" xfId="0" applyNumberFormat="1" applyFont="1" applyBorder="1" applyAlignment="1" applyProtection="1">
      <alignment horizontal="center" vertical="center"/>
      <protection locked="0"/>
    </xf>
    <xf numFmtId="165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77" fillId="0" borderId="0" xfId="1" applyFont="1" applyProtection="1">
      <protection locked="0"/>
    </xf>
    <xf numFmtId="0" fontId="87" fillId="0" borderId="0" xfId="1" applyFont="1" applyProtection="1">
      <protection locked="0"/>
    </xf>
    <xf numFmtId="165" fontId="87" fillId="0" borderId="0" xfId="1" applyNumberFormat="1" applyFont="1" applyProtection="1">
      <protection locked="0"/>
    </xf>
    <xf numFmtId="0" fontId="88" fillId="0" borderId="0" xfId="1" applyFont="1" applyProtection="1">
      <protection locked="0"/>
    </xf>
    <xf numFmtId="0" fontId="19" fillId="0" borderId="0" xfId="1" applyFont="1" applyProtection="1">
      <protection locked="0"/>
    </xf>
    <xf numFmtId="165" fontId="19" fillId="0" borderId="0" xfId="1" applyNumberFormat="1" applyFont="1" applyProtection="1">
      <protection locked="0"/>
    </xf>
    <xf numFmtId="0" fontId="89" fillId="0" borderId="0" xfId="1" applyFont="1" applyProtection="1">
      <protection locked="0"/>
    </xf>
    <xf numFmtId="0" fontId="89" fillId="0" borderId="0" xfId="1" applyFont="1" applyBorder="1" applyAlignment="1" applyProtection="1">
      <alignment horizontal="center"/>
      <protection locked="0"/>
    </xf>
    <xf numFmtId="0" fontId="90" fillId="0" borderId="0" xfId="1" applyFont="1" applyProtection="1">
      <protection locked="0"/>
    </xf>
    <xf numFmtId="0" fontId="88" fillId="0" borderId="0" xfId="0" applyFont="1"/>
    <xf numFmtId="0" fontId="92" fillId="0" borderId="0" xfId="0" applyFont="1" applyProtection="1">
      <protection locked="0"/>
    </xf>
    <xf numFmtId="165" fontId="92" fillId="0" borderId="0" xfId="0" applyNumberFormat="1" applyFont="1" applyProtection="1">
      <protection locked="0"/>
    </xf>
    <xf numFmtId="0" fontId="86" fillId="0" borderId="0" xfId="0" applyFont="1" applyProtection="1">
      <protection locked="0"/>
    </xf>
    <xf numFmtId="165" fontId="86" fillId="0" borderId="0" xfId="0" applyNumberFormat="1" applyFont="1" applyProtection="1">
      <protection locked="0"/>
    </xf>
    <xf numFmtId="49" fontId="93" fillId="9" borderId="4" xfId="0" applyNumberFormat="1" applyFont="1" applyFill="1" applyBorder="1" applyAlignment="1" applyProtection="1">
      <alignment horizontal="center"/>
      <protection locked="0"/>
    </xf>
    <xf numFmtId="0" fontId="93" fillId="9" borderId="4" xfId="0" applyFont="1" applyFill="1" applyBorder="1" applyAlignment="1" applyProtection="1">
      <alignment horizontal="center"/>
      <protection locked="0"/>
    </xf>
    <xf numFmtId="0" fontId="94" fillId="0" borderId="4" xfId="0" applyFont="1" applyBorder="1" applyProtection="1">
      <protection locked="0"/>
    </xf>
    <xf numFmtId="0" fontId="94" fillId="0" borderId="0" xfId="0" applyFont="1" applyProtection="1">
      <protection locked="0"/>
    </xf>
    <xf numFmtId="0" fontId="95" fillId="0" borderId="0" xfId="0" applyFont="1" applyProtection="1">
      <protection locked="0"/>
    </xf>
    <xf numFmtId="0" fontId="96" fillId="0" borderId="0" xfId="0" applyFont="1" applyAlignment="1" applyProtection="1">
      <alignment horizontal="center" vertical="top"/>
      <protection locked="0"/>
    </xf>
    <xf numFmtId="165" fontId="95" fillId="0" borderId="0" xfId="0" applyNumberFormat="1" applyFont="1" applyProtection="1">
      <protection locked="0"/>
    </xf>
    <xf numFmtId="0" fontId="97" fillId="0" borderId="0" xfId="0" applyFont="1" applyBorder="1" applyAlignment="1" applyProtection="1">
      <alignment horizontal="center"/>
    </xf>
    <xf numFmtId="0" fontId="99" fillId="2" borderId="0" xfId="0" applyFont="1" applyFill="1" applyBorder="1" applyAlignment="1">
      <alignment horizontal="left"/>
    </xf>
    <xf numFmtId="0" fontId="99" fillId="2" borderId="5" xfId="0" applyFont="1" applyFill="1" applyBorder="1" applyAlignment="1">
      <alignment horizontal="left"/>
    </xf>
    <xf numFmtId="165" fontId="99" fillId="2" borderId="0" xfId="0" applyNumberFormat="1" applyFont="1" applyFill="1" applyBorder="1"/>
    <xf numFmtId="0" fontId="86" fillId="0" borderId="0" xfId="0" applyFont="1"/>
    <xf numFmtId="0" fontId="92" fillId="0" borderId="0" xfId="0" applyFont="1"/>
    <xf numFmtId="165" fontId="92" fillId="0" borderId="0" xfId="0" applyNumberFormat="1" applyFont="1"/>
    <xf numFmtId="0" fontId="100" fillId="0" borderId="0" xfId="0" applyFont="1"/>
    <xf numFmtId="0" fontId="18" fillId="0" borderId="0" xfId="0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15" fillId="19" borderId="1" xfId="0" applyFont="1" applyFill="1" applyBorder="1"/>
    <xf numFmtId="0" fontId="85" fillId="19" borderId="1" xfId="0" applyFont="1" applyFill="1" applyBorder="1" applyAlignment="1">
      <alignment vertical="center"/>
    </xf>
    <xf numFmtId="165" fontId="85" fillId="19" borderId="1" xfId="0" applyNumberFormat="1" applyFont="1" applyFill="1" applyBorder="1" applyAlignment="1">
      <alignment vertical="center"/>
    </xf>
    <xf numFmtId="0" fontId="16" fillId="19" borderId="1" xfId="0" applyFont="1" applyFill="1" applyBorder="1" applyAlignment="1">
      <alignment horizontal="center"/>
    </xf>
    <xf numFmtId="165" fontId="16" fillId="19" borderId="1" xfId="5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/>
    </xf>
    <xf numFmtId="165" fontId="16" fillId="20" borderId="1" xfId="0" applyNumberFormat="1" applyFont="1" applyFill="1" applyBorder="1"/>
    <xf numFmtId="0" fontId="18" fillId="20" borderId="1" xfId="0" applyFont="1" applyFill="1" applyBorder="1" applyAlignment="1">
      <alignment horizontal="center"/>
    </xf>
    <xf numFmtId="0" fontId="18" fillId="20" borderId="1" xfId="0" applyFont="1" applyFill="1" applyBorder="1"/>
    <xf numFmtId="0" fontId="16" fillId="21" borderId="1" xfId="0" applyFont="1" applyFill="1" applyBorder="1" applyAlignment="1">
      <alignment horizontal="center"/>
    </xf>
    <xf numFmtId="0" fontId="18" fillId="21" borderId="1" xfId="0" applyFont="1" applyFill="1" applyBorder="1" applyAlignment="1">
      <alignment horizontal="center"/>
    </xf>
    <xf numFmtId="165" fontId="16" fillId="21" borderId="1" xfId="0" applyNumberFormat="1" applyFont="1" applyFill="1" applyBorder="1"/>
    <xf numFmtId="0" fontId="18" fillId="21" borderId="1" xfId="0" applyFont="1" applyFill="1" applyBorder="1"/>
    <xf numFmtId="0" fontId="16" fillId="18" borderId="1" xfId="0" applyFont="1" applyFill="1" applyBorder="1" applyAlignment="1">
      <alignment horizontal="center"/>
    </xf>
    <xf numFmtId="0" fontId="18" fillId="18" borderId="1" xfId="0" applyFont="1" applyFill="1" applyBorder="1" applyAlignment="1">
      <alignment horizontal="center"/>
    </xf>
    <xf numFmtId="165" fontId="16" fillId="18" borderId="1" xfId="0" applyNumberFormat="1" applyFont="1" applyFill="1" applyBorder="1"/>
    <xf numFmtId="0" fontId="18" fillId="18" borderId="1" xfId="0" applyFont="1" applyFill="1" applyBorder="1"/>
    <xf numFmtId="0" fontId="16" fillId="19" borderId="3" xfId="0" applyFont="1" applyFill="1" applyBorder="1" applyAlignment="1">
      <alignment horizontal="center" vertical="center"/>
    </xf>
    <xf numFmtId="165" fontId="16" fillId="19" borderId="1" xfId="0" applyNumberFormat="1" applyFont="1" applyFill="1" applyBorder="1"/>
    <xf numFmtId="0" fontId="16" fillId="19" borderId="1" xfId="0" applyFont="1" applyFill="1" applyBorder="1"/>
    <xf numFmtId="0" fontId="16" fillId="22" borderId="1" xfId="0" applyFont="1" applyFill="1" applyBorder="1" applyAlignment="1">
      <alignment horizontal="center" vertical="center"/>
    </xf>
    <xf numFmtId="165" fontId="16" fillId="2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0" fillId="0" borderId="1" xfId="0" applyFont="1" applyBorder="1" applyAlignment="1" applyProtection="1">
      <alignment horizontal="center"/>
      <protection locked="0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horizontal="center" vertical="top"/>
      <protection locked="0"/>
    </xf>
    <xf numFmtId="0" fontId="5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right"/>
    </xf>
    <xf numFmtId="49" fontId="24" fillId="9" borderId="4" xfId="0" applyNumberFormat="1" applyFont="1" applyFill="1" applyBorder="1" applyAlignment="1" applyProtection="1">
      <alignment horizontal="center"/>
      <protection locked="0"/>
    </xf>
    <xf numFmtId="0" fontId="24" fillId="9" borderId="4" xfId="0" applyFont="1" applyFill="1" applyBorder="1" applyAlignment="1" applyProtection="1">
      <alignment horizontal="center"/>
      <protection locked="0"/>
    </xf>
    <xf numFmtId="0" fontId="24" fillId="9" borderId="0" xfId="0" applyFont="1" applyFill="1" applyBorder="1" applyAlignment="1" applyProtection="1">
      <alignment horizontal="left"/>
    </xf>
    <xf numFmtId="166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1" applyFont="1" applyAlignment="1" applyProtection="1">
      <alignment horizontal="left"/>
      <protection locked="0"/>
    </xf>
    <xf numFmtId="0" fontId="47" fillId="0" borderId="0" xfId="1" applyFont="1" applyAlignment="1" applyProtection="1">
      <alignment horizontal="left" wrapText="1"/>
      <protection locked="0"/>
    </xf>
    <xf numFmtId="0" fontId="47" fillId="0" borderId="0" xfId="1" applyFont="1" applyAlignment="1" applyProtection="1">
      <alignment wrapText="1"/>
      <protection locked="0"/>
    </xf>
    <xf numFmtId="0" fontId="47" fillId="0" borderId="0" xfId="1" applyFont="1" applyProtection="1">
      <protection locked="0"/>
    </xf>
    <xf numFmtId="0" fontId="47" fillId="0" borderId="0" xfId="1" applyFont="1" applyBorder="1" applyAlignment="1" applyProtection="1">
      <alignment wrapText="1"/>
      <protection locked="0"/>
    </xf>
    <xf numFmtId="0" fontId="103" fillId="0" borderId="0" xfId="1" applyFont="1" applyAlignment="1" applyProtection="1">
      <alignment horizontal="right" wrapText="1"/>
      <protection locked="0"/>
    </xf>
    <xf numFmtId="0" fontId="103" fillId="0" borderId="0" xfId="1" applyFont="1" applyAlignment="1" applyProtection="1">
      <alignment wrapText="1"/>
      <protection locked="0"/>
    </xf>
    <xf numFmtId="0" fontId="103" fillId="0" borderId="0" xfId="1" applyFont="1" applyBorder="1" applyAlignment="1" applyProtection="1">
      <alignment wrapText="1"/>
      <protection locked="0"/>
    </xf>
    <xf numFmtId="0" fontId="103" fillId="0" borderId="0" xfId="1" applyFont="1" applyProtection="1">
      <protection locked="0"/>
    </xf>
    <xf numFmtId="0" fontId="103" fillId="0" borderId="0" xfId="1" applyFont="1" applyAlignment="1" applyProtection="1">
      <alignment horizontal="left"/>
      <protection locked="0"/>
    </xf>
    <xf numFmtId="0" fontId="47" fillId="0" borderId="0" xfId="0" applyFont="1" applyProtection="1">
      <protection locked="0"/>
    </xf>
    <xf numFmtId="0" fontId="24" fillId="0" borderId="4" xfId="0" applyFont="1" applyBorder="1" applyAlignment="1">
      <alignment horizontal="center"/>
    </xf>
    <xf numFmtId="0" fontId="45" fillId="0" borderId="0" xfId="0" applyFont="1" applyAlignment="1"/>
    <xf numFmtId="0" fontId="11" fillId="0" borderId="0" xfId="0" applyFont="1"/>
    <xf numFmtId="0" fontId="45" fillId="0" borderId="0" xfId="0" applyFont="1"/>
    <xf numFmtId="0" fontId="45" fillId="0" borderId="0" xfId="3" applyFont="1" applyAlignment="1" applyProtection="1">
      <alignment vertical="center"/>
      <protection locked="0"/>
    </xf>
    <xf numFmtId="0" fontId="105" fillId="0" borderId="0" xfId="3" applyFont="1" applyProtection="1">
      <protection locked="0"/>
    </xf>
    <xf numFmtId="0" fontId="45" fillId="0" borderId="0" xfId="3" applyFont="1" applyAlignment="1" applyProtection="1">
      <alignment horizontal="left"/>
      <protection locked="0"/>
    </xf>
    <xf numFmtId="0" fontId="5" fillId="0" borderId="0" xfId="3" applyFont="1" applyAlignment="1" applyProtection="1">
      <alignment horizontal="left"/>
      <protection locked="0"/>
    </xf>
    <xf numFmtId="0" fontId="47" fillId="0" borderId="4" xfId="3" applyFont="1" applyBorder="1" applyAlignment="1" applyProtection="1">
      <protection locked="0"/>
    </xf>
    <xf numFmtId="0" fontId="47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24" fillId="0" borderId="0" xfId="3" applyFont="1" applyAlignment="1" applyProtection="1">
      <protection locked="0"/>
    </xf>
    <xf numFmtId="0" fontId="47" fillId="0" borderId="0" xfId="3" applyFont="1" applyAlignment="1" applyProtection="1">
      <protection locked="0"/>
    </xf>
    <xf numFmtId="0" fontId="46" fillId="0" borderId="0" xfId="3" applyFont="1" applyAlignment="1" applyProtection="1">
      <protection locked="0"/>
    </xf>
    <xf numFmtId="49" fontId="107" fillId="0" borderId="1" xfId="1" applyNumberFormat="1" applyFont="1" applyBorder="1" applyAlignment="1" applyProtection="1">
      <alignment horizontal="center"/>
    </xf>
    <xf numFmtId="49" fontId="107" fillId="0" borderId="1" xfId="1" applyNumberFormat="1" applyFont="1" applyBorder="1" applyAlignment="1" applyProtection="1">
      <alignment horizontal="center"/>
      <protection locked="0"/>
    </xf>
    <xf numFmtId="49" fontId="107" fillId="3" borderId="1" xfId="1" applyNumberFormat="1" applyFont="1" applyFill="1" applyBorder="1" applyAlignment="1" applyProtection="1">
      <alignment horizontal="center"/>
      <protection locked="0"/>
    </xf>
    <xf numFmtId="0" fontId="107" fillId="3" borderId="1" xfId="1" applyFont="1" applyFill="1" applyBorder="1" applyAlignment="1" applyProtection="1">
      <alignment horizontal="center"/>
      <protection locked="0"/>
    </xf>
    <xf numFmtId="0" fontId="107" fillId="0" borderId="1" xfId="1" applyFont="1" applyBorder="1" applyAlignment="1" applyProtection="1">
      <alignment horizontal="center"/>
    </xf>
    <xf numFmtId="1" fontId="24" fillId="9" borderId="4" xfId="0" applyNumberFormat="1" applyFont="1" applyFill="1" applyBorder="1" applyAlignment="1" applyProtection="1">
      <alignment horizontal="center"/>
      <protection locked="0"/>
    </xf>
    <xf numFmtId="14" fontId="87" fillId="3" borderId="1" xfId="1" applyNumberFormat="1" applyFont="1" applyFill="1" applyBorder="1" applyAlignment="1" applyProtection="1">
      <alignment horizontal="center"/>
      <protection locked="0"/>
    </xf>
    <xf numFmtId="0" fontId="87" fillId="0" borderId="0" xfId="3" applyFont="1" applyAlignment="1" applyProtection="1">
      <protection locked="0"/>
    </xf>
    <xf numFmtId="0" fontId="57" fillId="0" borderId="0" xfId="3" applyFont="1" applyProtection="1">
      <protection locked="0"/>
    </xf>
    <xf numFmtId="0" fontId="57" fillId="0" borderId="0" xfId="1" applyFont="1" applyBorder="1" applyProtection="1">
      <protection locked="0"/>
    </xf>
    <xf numFmtId="0" fontId="57" fillId="0" borderId="0" xfId="1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4" fontId="5" fillId="0" borderId="1" xfId="1" applyNumberFormat="1" applyFont="1" applyBorder="1" applyAlignment="1" applyProtection="1">
      <alignment horizontal="center" vertical="center"/>
      <protection locked="0"/>
    </xf>
    <xf numFmtId="165" fontId="5" fillId="2" borderId="1" xfId="1" applyNumberFormat="1" applyFont="1" applyFill="1" applyBorder="1" applyAlignment="1" applyProtection="1">
      <alignment vertical="center" wrapText="1"/>
      <protection locked="0"/>
    </xf>
    <xf numFmtId="165" fontId="9" fillId="2" borderId="1" xfId="0" applyNumberFormat="1" applyFont="1" applyFill="1" applyBorder="1" applyAlignment="1" applyProtection="1">
      <alignment vertical="center"/>
      <protection locked="0"/>
    </xf>
    <xf numFmtId="4" fontId="5" fillId="0" borderId="1" xfId="2" applyNumberFormat="1" applyFont="1" applyBorder="1" applyAlignment="1" applyProtection="1">
      <alignment horizontal="center" vertical="center" wrapText="1"/>
      <protection locked="0"/>
    </xf>
    <xf numFmtId="4" fontId="5" fillId="0" borderId="1" xfId="2" applyNumberFormat="1" applyFont="1" applyBorder="1" applyAlignment="1" applyProtection="1">
      <alignment horizontal="center" vertical="center"/>
      <protection locked="0"/>
    </xf>
    <xf numFmtId="1" fontId="5" fillId="0" borderId="1" xfId="1" applyNumberFormat="1" applyFont="1" applyBorder="1" applyAlignment="1" applyProtection="1">
      <alignment horizontal="center" vertical="center" wrapText="1"/>
      <protection locked="0"/>
    </xf>
    <xf numFmtId="0" fontId="16" fillId="18" borderId="2" xfId="0" applyFont="1" applyFill="1" applyBorder="1" applyAlignment="1">
      <alignment horizontal="center" vertical="center"/>
    </xf>
    <xf numFmtId="0" fontId="16" fillId="18" borderId="13" xfId="0" applyFont="1" applyFill="1" applyBorder="1" applyAlignment="1">
      <alignment horizontal="center" vertical="center"/>
    </xf>
    <xf numFmtId="0" fontId="16" fillId="18" borderId="3" xfId="0" applyFont="1" applyFill="1" applyBorder="1" applyAlignment="1">
      <alignment horizontal="center" vertical="center"/>
    </xf>
    <xf numFmtId="0" fontId="47" fillId="0" borderId="0" xfId="0" applyNumberFormat="1" applyFont="1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  <xf numFmtId="0" fontId="16" fillId="19" borderId="2" xfId="0" applyFont="1" applyFill="1" applyBorder="1" applyAlignment="1">
      <alignment horizontal="center" vertical="center"/>
    </xf>
    <xf numFmtId="0" fontId="16" fillId="19" borderId="13" xfId="0" applyFont="1" applyFill="1" applyBorder="1" applyAlignment="1">
      <alignment horizontal="center" vertical="center"/>
    </xf>
    <xf numFmtId="0" fontId="16" fillId="19" borderId="3" xfId="0" applyFont="1" applyFill="1" applyBorder="1" applyAlignment="1">
      <alignment horizontal="center" vertical="center"/>
    </xf>
    <xf numFmtId="0" fontId="16" fillId="21" borderId="2" xfId="0" applyFont="1" applyFill="1" applyBorder="1" applyAlignment="1">
      <alignment horizontal="center" vertical="center"/>
    </xf>
    <xf numFmtId="0" fontId="16" fillId="21" borderId="13" xfId="0" applyFont="1" applyFill="1" applyBorder="1" applyAlignment="1">
      <alignment horizontal="center" vertical="center"/>
    </xf>
    <xf numFmtId="0" fontId="16" fillId="21" borderId="3" xfId="0" applyFont="1" applyFill="1" applyBorder="1" applyAlignment="1">
      <alignment horizontal="center" vertical="center"/>
    </xf>
    <xf numFmtId="0" fontId="16" fillId="20" borderId="2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16" fillId="2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0" fillId="14" borderId="10" xfId="1" applyFont="1" applyFill="1" applyBorder="1" applyAlignment="1" applyProtection="1">
      <alignment horizontal="left" vertical="center" wrapText="1"/>
      <protection locked="0"/>
    </xf>
    <xf numFmtId="0" fontId="40" fillId="14" borderId="11" xfId="1" applyFont="1" applyFill="1" applyBorder="1" applyAlignment="1" applyProtection="1">
      <alignment horizontal="left" vertical="center" wrapText="1"/>
      <protection locked="0"/>
    </xf>
    <xf numFmtId="0" fontId="40" fillId="14" borderId="12" xfId="1" applyFont="1" applyFill="1" applyBorder="1" applyAlignment="1" applyProtection="1">
      <alignment horizontal="left" vertical="center" wrapText="1"/>
      <protection locked="0"/>
    </xf>
    <xf numFmtId="0" fontId="40" fillId="14" borderId="1" xfId="1" applyFont="1" applyFill="1" applyBorder="1" applyAlignment="1" applyProtection="1">
      <alignment horizontal="left" vertical="center" wrapText="1"/>
    </xf>
    <xf numFmtId="0" fontId="46" fillId="0" borderId="10" xfId="1" applyFont="1" applyBorder="1" applyAlignment="1" applyProtection="1">
      <alignment horizontal="left" vertical="center" wrapText="1"/>
      <protection locked="0"/>
    </xf>
    <xf numFmtId="0" fontId="46" fillId="0" borderId="11" xfId="1" applyFont="1" applyBorder="1" applyAlignment="1" applyProtection="1">
      <alignment horizontal="left" vertical="center" wrapText="1"/>
      <protection locked="0"/>
    </xf>
    <xf numFmtId="0" fontId="46" fillId="0" borderId="12" xfId="1" applyFont="1" applyBorder="1" applyAlignment="1" applyProtection="1">
      <alignment horizontal="left" vertical="center" wrapText="1"/>
      <protection locked="0"/>
    </xf>
    <xf numFmtId="0" fontId="77" fillId="0" borderId="10" xfId="1" applyFont="1" applyBorder="1" applyAlignment="1" applyProtection="1">
      <alignment horizontal="left" vertical="center" wrapText="1"/>
      <protection locked="0"/>
    </xf>
    <xf numFmtId="0" fontId="77" fillId="0" borderId="11" xfId="1" applyFont="1" applyBorder="1" applyAlignment="1" applyProtection="1">
      <alignment horizontal="left" vertical="center" wrapText="1"/>
      <protection locked="0"/>
    </xf>
    <xf numFmtId="0" fontId="77" fillId="0" borderId="12" xfId="1" applyFont="1" applyBorder="1" applyAlignment="1" applyProtection="1">
      <alignment horizontal="left" vertical="center" wrapText="1"/>
      <protection locked="0"/>
    </xf>
    <xf numFmtId="0" fontId="18" fillId="0" borderId="0" xfId="1" applyFont="1" applyAlignment="1" applyProtection="1">
      <alignment horizontal="center" vertical="center"/>
    </xf>
    <xf numFmtId="0" fontId="35" fillId="15" borderId="10" xfId="1" applyFont="1" applyFill="1" applyBorder="1" applyAlignment="1" applyProtection="1">
      <alignment horizontal="center" vertical="center" wrapText="1"/>
    </xf>
    <xf numFmtId="0" fontId="35" fillId="15" borderId="12" xfId="1" applyFont="1" applyFill="1" applyBorder="1" applyAlignment="1" applyProtection="1">
      <alignment horizontal="center" vertical="center" wrapText="1"/>
    </xf>
    <xf numFmtId="0" fontId="36" fillId="0" borderId="10" xfId="1" applyFont="1" applyFill="1" applyBorder="1" applyAlignment="1" applyProtection="1">
      <alignment horizontal="center" vertical="center" wrapText="1"/>
    </xf>
    <xf numFmtId="0" fontId="36" fillId="0" borderId="12" xfId="1" applyFont="1" applyFill="1" applyBorder="1" applyAlignment="1" applyProtection="1">
      <alignment horizontal="center" vertical="center" wrapText="1"/>
    </xf>
    <xf numFmtId="0" fontId="35" fillId="14" borderId="10" xfId="1" applyFont="1" applyFill="1" applyBorder="1" applyAlignment="1" applyProtection="1">
      <alignment horizontal="center" vertical="center" wrapText="1"/>
    </xf>
    <xf numFmtId="0" fontId="35" fillId="14" borderId="12" xfId="1" applyFont="1" applyFill="1" applyBorder="1" applyAlignment="1" applyProtection="1">
      <alignment horizontal="center" vertical="center" wrapText="1"/>
    </xf>
    <xf numFmtId="0" fontId="35" fillId="0" borderId="10" xfId="1" applyFont="1" applyBorder="1" applyAlignment="1" applyProtection="1">
      <alignment horizontal="center" vertical="center" wrapText="1"/>
    </xf>
    <xf numFmtId="0" fontId="35" fillId="0" borderId="12" xfId="1" applyFont="1" applyBorder="1" applyAlignment="1" applyProtection="1">
      <alignment horizontal="center" vertical="center" wrapText="1"/>
    </xf>
    <xf numFmtId="0" fontId="35" fillId="14" borderId="1" xfId="1" applyFont="1" applyFill="1" applyBorder="1" applyAlignment="1" applyProtection="1">
      <alignment horizontal="left" vertical="center" wrapText="1"/>
    </xf>
    <xf numFmtId="0" fontId="35" fillId="0" borderId="1" xfId="1" applyFont="1" applyBorder="1" applyAlignment="1" applyProtection="1">
      <alignment horizontal="left" vertical="center" wrapText="1"/>
    </xf>
    <xf numFmtId="0" fontId="80" fillId="14" borderId="10" xfId="1" applyFont="1" applyFill="1" applyBorder="1" applyAlignment="1" applyProtection="1">
      <alignment horizontal="left" vertical="center" wrapText="1"/>
    </xf>
    <xf numFmtId="0" fontId="80" fillId="14" borderId="11" xfId="1" applyFont="1" applyFill="1" applyBorder="1" applyAlignment="1" applyProtection="1">
      <alignment horizontal="left" vertical="center" wrapText="1"/>
    </xf>
    <xf numFmtId="0" fontId="80" fillId="14" borderId="12" xfId="1" applyFont="1" applyFill="1" applyBorder="1" applyAlignment="1" applyProtection="1">
      <alignment horizontal="left" vertical="center" wrapText="1"/>
    </xf>
    <xf numFmtId="0" fontId="80" fillId="14" borderId="10" xfId="1" applyFont="1" applyFill="1" applyBorder="1" applyAlignment="1" applyProtection="1">
      <alignment horizontal="center" vertical="center" wrapText="1"/>
    </xf>
    <xf numFmtId="0" fontId="80" fillId="14" borderId="12" xfId="1" applyFont="1" applyFill="1" applyBorder="1" applyAlignment="1" applyProtection="1">
      <alignment horizontal="center" vertical="center" wrapText="1"/>
    </xf>
    <xf numFmtId="0" fontId="80" fillId="14" borderId="1" xfId="1" applyFont="1" applyFill="1" applyBorder="1" applyAlignment="1" applyProtection="1">
      <alignment horizontal="left" vertical="center" wrapText="1"/>
    </xf>
    <xf numFmtId="0" fontId="35" fillId="0" borderId="1" xfId="1" applyFont="1" applyFill="1" applyBorder="1" applyAlignment="1" applyProtection="1">
      <alignment horizontal="left" vertical="center" wrapText="1"/>
    </xf>
    <xf numFmtId="0" fontId="36" fillId="14" borderId="10" xfId="1" applyFont="1" applyFill="1" applyBorder="1" applyAlignment="1" applyProtection="1">
      <alignment horizontal="center" vertical="center" wrapText="1"/>
    </xf>
    <xf numFmtId="0" fontId="36" fillId="14" borderId="12" xfId="1" applyFont="1" applyFill="1" applyBorder="1" applyAlignment="1" applyProtection="1">
      <alignment horizontal="center" vertical="center" wrapText="1"/>
    </xf>
    <xf numFmtId="0" fontId="35" fillId="0" borderId="10" xfId="1" applyFont="1" applyFill="1" applyBorder="1" applyAlignment="1" applyProtection="1">
      <alignment horizontal="center" vertical="center" wrapText="1"/>
    </xf>
    <xf numFmtId="0" fontId="35" fillId="0" borderId="12" xfId="1" applyFont="1" applyFill="1" applyBorder="1" applyAlignment="1" applyProtection="1">
      <alignment horizontal="center" vertical="center" wrapText="1"/>
    </xf>
    <xf numFmtId="0" fontId="81" fillId="14" borderId="10" xfId="1" applyFont="1" applyFill="1" applyBorder="1" applyAlignment="1" applyProtection="1">
      <alignment horizontal="center" vertical="center" wrapText="1"/>
    </xf>
    <xf numFmtId="0" fontId="81" fillId="14" borderId="12" xfId="1" applyFont="1" applyFill="1" applyBorder="1" applyAlignment="1" applyProtection="1">
      <alignment horizontal="center" vertical="center" wrapText="1"/>
    </xf>
    <xf numFmtId="49" fontId="35" fillId="0" borderId="10" xfId="1" applyNumberFormat="1" applyFont="1" applyBorder="1" applyAlignment="1" applyProtection="1">
      <alignment horizontal="center" vertical="center" wrapText="1"/>
    </xf>
    <xf numFmtId="49" fontId="35" fillId="0" borderId="12" xfId="1" applyNumberFormat="1" applyFont="1" applyBorder="1" applyAlignment="1" applyProtection="1">
      <alignment horizontal="center" vertical="center" wrapText="1"/>
    </xf>
    <xf numFmtId="0" fontId="36" fillId="13" borderId="10" xfId="1" applyFont="1" applyFill="1" applyBorder="1" applyAlignment="1" applyProtection="1">
      <alignment horizontal="center" vertical="center" wrapText="1"/>
    </xf>
    <xf numFmtId="0" fontId="36" fillId="13" borderId="12" xfId="1" applyFont="1" applyFill="1" applyBorder="1" applyAlignment="1" applyProtection="1">
      <alignment horizontal="center" vertical="center" wrapText="1"/>
    </xf>
    <xf numFmtId="0" fontId="80" fillId="0" borderId="10" xfId="1" applyFont="1" applyBorder="1" applyAlignment="1" applyProtection="1">
      <alignment horizontal="center" vertical="center" wrapText="1"/>
    </xf>
    <xf numFmtId="0" fontId="80" fillId="0" borderId="12" xfId="1" applyFont="1" applyBorder="1" applyAlignment="1" applyProtection="1">
      <alignment horizontal="center" vertical="center" wrapText="1"/>
    </xf>
    <xf numFmtId="0" fontId="33" fillId="0" borderId="0" xfId="3" applyFont="1" applyBorder="1" applyAlignment="1" applyProtection="1">
      <alignment horizontal="center"/>
    </xf>
    <xf numFmtId="0" fontId="33" fillId="0" borderId="0" xfId="3" applyFont="1" applyAlignment="1" applyProtection="1">
      <alignment horizontal="left"/>
    </xf>
    <xf numFmtId="0" fontId="80" fillId="0" borderId="1" xfId="1" applyFont="1" applyBorder="1" applyAlignment="1" applyProtection="1">
      <alignment horizontal="left" vertical="center" wrapText="1"/>
    </xf>
    <xf numFmtId="0" fontId="36" fillId="13" borderId="11" xfId="1" applyFont="1" applyFill="1" applyBorder="1" applyAlignment="1" applyProtection="1">
      <alignment horizontal="center" vertical="center" wrapText="1"/>
    </xf>
    <xf numFmtId="0" fontId="38" fillId="0" borderId="4" xfId="1" applyFont="1" applyFill="1" applyBorder="1" applyAlignment="1" applyProtection="1">
      <alignment horizontal="left" wrapText="1"/>
    </xf>
    <xf numFmtId="0" fontId="18" fillId="0" borderId="2" xfId="1" applyFont="1" applyBorder="1" applyAlignment="1" applyProtection="1">
      <alignment horizontal="center" vertical="center" wrapText="1"/>
    </xf>
    <xf numFmtId="0" fontId="18" fillId="0" borderId="3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/>
    </xf>
    <xf numFmtId="0" fontId="36" fillId="14" borderId="1" xfId="1" applyFont="1" applyFill="1" applyBorder="1" applyAlignment="1" applyProtection="1">
      <alignment horizontal="left" vertical="center" wrapText="1"/>
    </xf>
    <xf numFmtId="0" fontId="35" fillId="15" borderId="1" xfId="1" applyFont="1" applyFill="1" applyBorder="1" applyAlignment="1" applyProtection="1">
      <alignment horizontal="left" vertical="center" wrapText="1"/>
    </xf>
    <xf numFmtId="0" fontId="36" fillId="0" borderId="1" xfId="1" applyFont="1" applyFill="1" applyBorder="1" applyAlignment="1" applyProtection="1">
      <alignment horizontal="left" vertical="center" wrapText="1"/>
    </xf>
    <xf numFmtId="0" fontId="45" fillId="0" borderId="0" xfId="0" applyFont="1" applyAlignment="1" applyProtection="1">
      <alignment horizontal="center" wrapText="1"/>
    </xf>
    <xf numFmtId="0" fontId="45" fillId="0" borderId="0" xfId="0" applyFont="1" applyAlignment="1" applyProtection="1">
      <alignment horizontal="center"/>
    </xf>
    <xf numFmtId="0" fontId="45" fillId="0" borderId="0" xfId="0" applyFont="1" applyBorder="1" applyProtection="1"/>
    <xf numFmtId="0" fontId="47" fillId="0" borderId="0" xfId="1" applyFont="1" applyAlignment="1" applyProtection="1">
      <alignment horizontal="left"/>
      <protection locked="0"/>
    </xf>
    <xf numFmtId="0" fontId="39" fillId="13" borderId="1" xfId="1" applyFont="1" applyFill="1" applyBorder="1" applyAlignment="1" applyProtection="1">
      <alignment horizontal="left" vertical="center" wrapText="1"/>
    </xf>
    <xf numFmtId="0" fontId="40" fillId="15" borderId="10" xfId="1" applyFont="1" applyFill="1" applyBorder="1" applyAlignment="1" applyProtection="1">
      <alignment horizontal="left" vertical="center" wrapText="1"/>
    </xf>
    <xf numFmtId="0" fontId="40" fillId="15" borderId="11" xfId="1" applyFont="1" applyFill="1" applyBorder="1" applyAlignment="1" applyProtection="1">
      <alignment horizontal="left" vertical="center" wrapText="1"/>
    </xf>
    <xf numFmtId="0" fontId="40" fillId="15" borderId="12" xfId="1" applyFont="1" applyFill="1" applyBorder="1" applyAlignment="1" applyProtection="1">
      <alignment horizontal="left" vertical="center" wrapText="1"/>
    </xf>
    <xf numFmtId="0" fontId="16" fillId="0" borderId="0" xfId="1" applyFont="1" applyBorder="1" applyAlignment="1" applyProtection="1">
      <alignment horizontal="center" vertical="center"/>
    </xf>
    <xf numFmtId="0" fontId="16" fillId="0" borderId="4" xfId="1" applyFont="1" applyBorder="1" applyAlignment="1" applyProtection="1">
      <alignment horizontal="center" vertical="center"/>
    </xf>
    <xf numFmtId="0" fontId="30" fillId="0" borderId="0" xfId="3" applyFont="1" applyAlignment="1" applyProtection="1">
      <alignment horizontal="left" vertical="center"/>
      <protection locked="0"/>
    </xf>
    <xf numFmtId="0" fontId="31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left"/>
      <protection locked="0"/>
    </xf>
    <xf numFmtId="0" fontId="45" fillId="0" borderId="0" xfId="3" applyFont="1" applyAlignment="1" applyProtection="1">
      <alignment horizontal="left"/>
      <protection locked="0"/>
    </xf>
    <xf numFmtId="0" fontId="35" fillId="0" borderId="0" xfId="1" applyFont="1" applyAlignment="1" applyProtection="1">
      <alignment horizontal="center" vertical="center"/>
    </xf>
    <xf numFmtId="0" fontId="47" fillId="0" borderId="0" xfId="1" applyFont="1" applyBorder="1" applyAlignment="1" applyProtection="1">
      <alignment horizontal="center" vertical="center" wrapText="1"/>
      <protection locked="0"/>
    </xf>
    <xf numFmtId="0" fontId="47" fillId="0" borderId="4" xfId="1" applyFont="1" applyBorder="1" applyAlignment="1" applyProtection="1">
      <alignment horizontal="center" vertical="center" wrapText="1"/>
      <protection locked="0"/>
    </xf>
    <xf numFmtId="0" fontId="35" fillId="0" borderId="0" xfId="1" applyFont="1" applyBorder="1" applyAlignment="1" applyProtection="1">
      <alignment horizontal="center"/>
    </xf>
    <xf numFmtId="0" fontId="106" fillId="0" borderId="0" xfId="3" applyFont="1" applyAlignment="1" applyProtection="1">
      <alignment horizontal="center" wrapText="1"/>
      <protection locked="0"/>
    </xf>
    <xf numFmtId="0" fontId="35" fillId="0" borderId="0" xfId="1" applyFont="1" applyAlignment="1" applyProtection="1">
      <alignment horizontal="center" wrapText="1"/>
    </xf>
    <xf numFmtId="0" fontId="40" fillId="0" borderId="0" xfId="1" applyFont="1" applyBorder="1" applyAlignment="1" applyProtection="1">
      <alignment horizontal="left" wrapText="1"/>
    </xf>
    <xf numFmtId="0" fontId="40" fillId="0" borderId="4" xfId="1" applyFont="1" applyBorder="1" applyAlignment="1" applyProtection="1">
      <alignment horizontal="left" wrapText="1"/>
    </xf>
    <xf numFmtId="0" fontId="47" fillId="0" borderId="0" xfId="3" applyFont="1" applyAlignment="1" applyProtection="1">
      <alignment horizontal="left" wrapText="1"/>
      <protection locked="0"/>
    </xf>
    <xf numFmtId="0" fontId="16" fillId="0" borderId="10" xfId="1" applyFont="1" applyBorder="1" applyAlignment="1" applyProtection="1">
      <alignment horizontal="center"/>
    </xf>
    <xf numFmtId="0" fontId="16" fillId="0" borderId="11" xfId="1" applyFont="1" applyBorder="1" applyAlignment="1" applyProtection="1">
      <alignment horizontal="center"/>
    </xf>
    <xf numFmtId="0" fontId="16" fillId="0" borderId="12" xfId="1" applyFont="1" applyBorder="1" applyAlignment="1" applyProtection="1">
      <alignment horizontal="center"/>
    </xf>
    <xf numFmtId="0" fontId="35" fillId="15" borderId="10" xfId="1" applyFont="1" applyFill="1" applyBorder="1" applyAlignment="1" applyProtection="1">
      <alignment vertical="center" wrapText="1"/>
    </xf>
    <xf numFmtId="0" fontId="35" fillId="15" borderId="11" xfId="1" applyFont="1" applyFill="1" applyBorder="1" applyAlignment="1" applyProtection="1">
      <alignment vertical="center" wrapText="1"/>
    </xf>
    <xf numFmtId="0" fontId="35" fillId="15" borderId="12" xfId="1" applyFont="1" applyFill="1" applyBorder="1" applyAlignment="1" applyProtection="1">
      <alignment vertical="center" wrapText="1"/>
    </xf>
    <xf numFmtId="0" fontId="18" fillId="0" borderId="6" xfId="1" applyFont="1" applyBorder="1" applyAlignment="1" applyProtection="1">
      <alignment horizontal="center" vertical="center" wrapText="1"/>
    </xf>
    <xf numFmtId="0" fontId="18" fillId="0" borderId="7" xfId="1" applyFont="1" applyBorder="1" applyAlignment="1" applyProtection="1">
      <alignment horizontal="center" vertical="center" wrapText="1"/>
    </xf>
    <xf numFmtId="0" fontId="18" fillId="0" borderId="8" xfId="1" applyFont="1" applyBorder="1" applyAlignment="1" applyProtection="1">
      <alignment horizontal="center" vertical="center" wrapText="1"/>
    </xf>
    <xf numFmtId="0" fontId="18" fillId="0" borderId="9" xfId="1" applyFont="1" applyBorder="1" applyAlignment="1" applyProtection="1">
      <alignment horizontal="center" vertical="center" wrapText="1"/>
    </xf>
    <xf numFmtId="0" fontId="35" fillId="14" borderId="1" xfId="1" applyFont="1" applyFill="1" applyBorder="1" applyAlignment="1" applyProtection="1">
      <alignment vertical="center" wrapText="1"/>
    </xf>
    <xf numFmtId="0" fontId="35" fillId="15" borderId="1" xfId="1" applyFont="1" applyFill="1" applyBorder="1" applyAlignment="1" applyProtection="1">
      <alignment vertical="center" wrapText="1"/>
    </xf>
    <xf numFmtId="0" fontId="35" fillId="0" borderId="1" xfId="1" applyFont="1" applyBorder="1" applyAlignment="1" applyProtection="1">
      <alignment vertical="center" wrapText="1"/>
    </xf>
    <xf numFmtId="0" fontId="18" fillId="0" borderId="6" xfId="1" applyFont="1" applyBorder="1" applyAlignment="1" applyProtection="1">
      <alignment horizontal="center" vertical="center"/>
    </xf>
    <xf numFmtId="0" fontId="18" fillId="0" borderId="5" xfId="1" applyFont="1" applyBorder="1" applyAlignment="1" applyProtection="1">
      <alignment horizontal="center" vertical="center"/>
    </xf>
    <xf numFmtId="0" fontId="18" fillId="0" borderId="7" xfId="1" applyFont="1" applyBorder="1" applyAlignment="1" applyProtection="1">
      <alignment horizontal="center" vertical="center"/>
    </xf>
    <xf numFmtId="0" fontId="18" fillId="0" borderId="8" xfId="1" applyFont="1" applyBorder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18" fillId="0" borderId="9" xfId="1" applyFont="1" applyBorder="1" applyAlignment="1" applyProtection="1">
      <alignment horizontal="center" vertical="center"/>
    </xf>
    <xf numFmtId="0" fontId="42" fillId="2" borderId="4" xfId="1" applyFont="1" applyFill="1" applyBorder="1" applyAlignment="1" applyProtection="1">
      <alignment horizontal="center" vertical="top"/>
    </xf>
    <xf numFmtId="0" fontId="47" fillId="0" borderId="0" xfId="1" applyFont="1" applyAlignment="1" applyProtection="1">
      <alignment horizontal="left" wrapText="1"/>
      <protection locked="0"/>
    </xf>
    <xf numFmtId="0" fontId="24" fillId="0" borderId="0" xfId="3" applyFont="1" applyAlignment="1" applyProtection="1">
      <alignment horizontal="left"/>
      <protection locked="0"/>
    </xf>
    <xf numFmtId="0" fontId="47" fillId="14" borderId="1" xfId="1" applyFont="1" applyFill="1" applyBorder="1" applyAlignment="1" applyProtection="1">
      <alignment horizontal="left" vertical="center" wrapText="1"/>
    </xf>
    <xf numFmtId="0" fontId="47" fillId="13" borderId="1" xfId="1" applyFont="1" applyFill="1" applyBorder="1" applyAlignment="1" applyProtection="1">
      <alignment horizontal="left" vertical="center" wrapText="1"/>
    </xf>
    <xf numFmtId="0" fontId="39" fillId="14" borderId="10" xfId="1" applyFont="1" applyFill="1" applyBorder="1" applyAlignment="1" applyProtection="1">
      <alignment horizontal="left" vertical="center" wrapText="1"/>
    </xf>
    <xf numFmtId="0" fontId="39" fillId="14" borderId="11" xfId="1" applyFont="1" applyFill="1" applyBorder="1" applyAlignment="1" applyProtection="1">
      <alignment horizontal="left" vertical="center" wrapText="1"/>
    </xf>
    <xf numFmtId="0" fontId="39" fillId="14" borderId="12" xfId="1" applyFont="1" applyFill="1" applyBorder="1" applyAlignment="1" applyProtection="1">
      <alignment horizontal="left" vertical="center" wrapText="1"/>
    </xf>
    <xf numFmtId="0" fontId="16" fillId="0" borderId="0" xfId="1" applyFont="1" applyAlignment="1" applyProtection="1">
      <alignment horizontal="center" vertical="center" wrapText="1"/>
    </xf>
    <xf numFmtId="0" fontId="18" fillId="0" borderId="1" xfId="1" applyFont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left" vertical="center" wrapText="1"/>
      <protection locked="0"/>
    </xf>
    <xf numFmtId="0" fontId="39" fillId="0" borderId="10" xfId="1" applyFont="1" applyFill="1" applyBorder="1" applyAlignment="1" applyProtection="1">
      <alignment horizontal="center" vertical="center" wrapText="1"/>
    </xf>
    <xf numFmtId="0" fontId="39" fillId="0" borderId="11" xfId="1" applyFont="1" applyFill="1" applyBorder="1" applyAlignment="1" applyProtection="1">
      <alignment horizontal="center" vertical="center" wrapText="1"/>
    </xf>
    <xf numFmtId="0" fontId="39" fillId="0" borderId="12" xfId="1" applyFont="1" applyFill="1" applyBorder="1" applyAlignment="1" applyProtection="1">
      <alignment horizontal="center" vertical="center" wrapText="1"/>
    </xf>
    <xf numFmtId="0" fontId="40" fillId="0" borderId="1" xfId="1" applyFont="1" applyFill="1" applyBorder="1" applyAlignment="1" applyProtection="1">
      <alignment horizontal="left" vertical="center" wrapText="1"/>
    </xf>
    <xf numFmtId="0" fontId="46" fillId="0" borderId="0" xfId="0" applyFont="1" applyAlignment="1" applyProtection="1">
      <alignment horizontal="center" vertical="center" wrapText="1"/>
    </xf>
    <xf numFmtId="0" fontId="47" fillId="0" borderId="0" xfId="0" applyFont="1" applyAlignment="1" applyProtection="1">
      <alignment horizontal="center" vertical="center" wrapText="1"/>
    </xf>
    <xf numFmtId="0" fontId="47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46" fillId="0" borderId="0" xfId="0" applyFont="1" applyAlignment="1" applyProtection="1">
      <alignment horizontal="justify" wrapText="1"/>
    </xf>
    <xf numFmtId="0" fontId="46" fillId="0" borderId="1" xfId="1" applyFont="1" applyFill="1" applyBorder="1" applyAlignment="1" applyProtection="1">
      <alignment horizontal="left" vertical="center" wrapText="1"/>
    </xf>
    <xf numFmtId="0" fontId="46" fillId="0" borderId="10" xfId="1" applyFont="1" applyFill="1" applyBorder="1" applyAlignment="1" applyProtection="1">
      <alignment horizontal="left" vertical="center" wrapText="1"/>
    </xf>
    <xf numFmtId="0" fontId="46" fillId="0" borderId="11" xfId="1" applyFont="1" applyFill="1" applyBorder="1" applyAlignment="1" applyProtection="1">
      <alignment horizontal="left" vertical="center" wrapText="1"/>
    </xf>
    <xf numFmtId="0" fontId="46" fillId="0" borderId="12" xfId="1" applyFont="1" applyFill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4" fillId="0" borderId="0" xfId="0" applyFont="1" applyAlignment="1" applyProtection="1">
      <alignment horizontal="center"/>
    </xf>
    <xf numFmtId="0" fontId="39" fillId="14" borderId="1" xfId="1" applyFont="1" applyFill="1" applyBorder="1" applyAlignment="1" applyProtection="1">
      <alignment horizontal="left" vertical="center" wrapText="1"/>
    </xf>
    <xf numFmtId="0" fontId="46" fillId="15" borderId="10" xfId="1" applyFont="1" applyFill="1" applyBorder="1" applyAlignment="1" applyProtection="1">
      <alignment horizontal="left" vertical="center" wrapText="1"/>
    </xf>
    <xf numFmtId="0" fontId="46" fillId="15" borderId="11" xfId="1" applyFont="1" applyFill="1" applyBorder="1" applyAlignment="1" applyProtection="1">
      <alignment horizontal="left" vertical="center" wrapText="1"/>
    </xf>
    <xf numFmtId="0" fontId="46" fillId="15" borderId="12" xfId="1" applyFont="1" applyFill="1" applyBorder="1" applyAlignment="1" applyProtection="1">
      <alignment horizontal="left" vertical="center" wrapText="1"/>
    </xf>
    <xf numFmtId="0" fontId="38" fillId="0" borderId="1" xfId="1" applyFont="1" applyFill="1" applyBorder="1" applyAlignment="1" applyProtection="1">
      <alignment horizontal="left" vertical="center" wrapText="1"/>
    </xf>
    <xf numFmtId="0" fontId="38" fillId="0" borderId="1" xfId="1" applyFont="1" applyBorder="1" applyAlignment="1" applyProtection="1">
      <alignment horizontal="center" wrapText="1"/>
    </xf>
    <xf numFmtId="0" fontId="76" fillId="0" borderId="4" xfId="1" applyFont="1" applyBorder="1" applyAlignment="1" applyProtection="1">
      <alignment horizontal="left" vertical="center"/>
    </xf>
    <xf numFmtId="0" fontId="49" fillId="0" borderId="0" xfId="0" applyFont="1" applyAlignment="1" applyProtection="1">
      <alignment horizontal="left"/>
    </xf>
    <xf numFmtId="0" fontId="46" fillId="0" borderId="0" xfId="0" applyFont="1" applyAlignment="1" applyProtection="1">
      <alignment horizontal="justify" vertical="center" wrapText="1"/>
    </xf>
    <xf numFmtId="0" fontId="16" fillId="0" borderId="1" xfId="1" applyFont="1" applyBorder="1" applyAlignment="1" applyProtection="1">
      <alignment horizontal="center" vertical="center" wrapText="1"/>
    </xf>
    <xf numFmtId="0" fontId="39" fillId="13" borderId="1" xfId="1" applyFont="1" applyFill="1" applyBorder="1" applyAlignment="1" applyProtection="1">
      <alignment horizontal="center" vertical="center" wrapText="1"/>
    </xf>
    <xf numFmtId="0" fontId="40" fillId="0" borderId="10" xfId="1" applyFont="1" applyBorder="1" applyAlignment="1" applyProtection="1">
      <alignment horizontal="left" vertical="center" wrapText="1"/>
    </xf>
    <xf numFmtId="0" fontId="40" fillId="0" borderId="11" xfId="1" applyFont="1" applyBorder="1" applyAlignment="1" applyProtection="1">
      <alignment horizontal="left" vertical="center" wrapText="1"/>
    </xf>
    <xf numFmtId="0" fontId="40" fillId="0" borderId="12" xfId="1" applyFont="1" applyBorder="1" applyAlignment="1" applyProtection="1">
      <alignment horizontal="left" vertical="center" wrapText="1"/>
    </xf>
    <xf numFmtId="165" fontId="18" fillId="0" borderId="1" xfId="1" applyNumberFormat="1" applyFont="1" applyBorder="1" applyAlignment="1" applyProtection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46" fillId="0" borderId="10" xfId="1" applyFont="1" applyBorder="1" applyAlignment="1" applyProtection="1">
      <alignment horizontal="left" vertical="center" wrapText="1"/>
    </xf>
    <xf numFmtId="0" fontId="46" fillId="0" borderId="11" xfId="1" applyFont="1" applyBorder="1" applyAlignment="1" applyProtection="1">
      <alignment horizontal="left" vertical="center" wrapText="1"/>
    </xf>
    <xf numFmtId="0" fontId="46" fillId="0" borderId="12" xfId="1" applyFont="1" applyBorder="1" applyAlignment="1" applyProtection="1">
      <alignment horizontal="left" vertical="center" wrapText="1"/>
    </xf>
    <xf numFmtId="0" fontId="104" fillId="0" borderId="0" xfId="3" applyFont="1" applyAlignment="1" applyProtection="1">
      <alignment horizontal="center" wrapText="1"/>
      <protection locked="0"/>
    </xf>
    <xf numFmtId="0" fontId="60" fillId="0" borderId="0" xfId="3" applyFont="1" applyBorder="1" applyAlignment="1" applyProtection="1">
      <alignment horizontal="center" vertical="top"/>
      <protection locked="0"/>
    </xf>
    <xf numFmtId="0" fontId="61" fillId="0" borderId="1" xfId="1" applyFont="1" applyBorder="1" applyAlignment="1" applyProtection="1">
      <alignment horizontal="center" vertical="center" wrapText="1"/>
      <protection locked="0"/>
    </xf>
    <xf numFmtId="0" fontId="62" fillId="0" borderId="1" xfId="1" applyFont="1" applyBorder="1" applyAlignment="1" applyProtection="1">
      <alignment horizontal="center" vertical="center" wrapText="1"/>
      <protection locked="0"/>
    </xf>
    <xf numFmtId="0" fontId="61" fillId="0" borderId="1" xfId="1" applyFont="1" applyBorder="1" applyAlignment="1" applyProtection="1">
      <alignment horizontal="center" vertical="center"/>
      <protection locked="0"/>
    </xf>
    <xf numFmtId="0" fontId="61" fillId="0" borderId="10" xfId="1" applyFont="1" applyBorder="1" applyAlignment="1" applyProtection="1">
      <alignment horizontal="center" vertical="center"/>
      <protection locked="0"/>
    </xf>
    <xf numFmtId="0" fontId="61" fillId="0" borderId="11" xfId="1" applyFont="1" applyBorder="1" applyAlignment="1" applyProtection="1">
      <alignment horizontal="center" vertical="center"/>
      <protection locked="0"/>
    </xf>
    <xf numFmtId="0" fontId="61" fillId="0" borderId="12" xfId="1" applyFont="1" applyBorder="1" applyAlignment="1" applyProtection="1">
      <alignment horizontal="center" vertical="center"/>
      <protection locked="0"/>
    </xf>
    <xf numFmtId="0" fontId="62" fillId="13" borderId="10" xfId="1" applyFont="1" applyFill="1" applyBorder="1" applyAlignment="1" applyProtection="1">
      <alignment horizontal="center" vertical="center" wrapText="1"/>
      <protection locked="0"/>
    </xf>
    <xf numFmtId="0" fontId="62" fillId="13" borderId="11" xfId="1" applyFont="1" applyFill="1" applyBorder="1" applyAlignment="1" applyProtection="1">
      <alignment horizontal="center" vertical="center" wrapText="1"/>
      <protection locked="0"/>
    </xf>
    <xf numFmtId="0" fontId="62" fillId="13" borderId="12" xfId="1" applyFont="1" applyFill="1" applyBorder="1" applyAlignment="1" applyProtection="1">
      <alignment horizontal="center" vertical="center" wrapText="1"/>
      <protection locked="0"/>
    </xf>
    <xf numFmtId="0" fontId="54" fillId="0" borderId="0" xfId="3" applyFont="1" applyAlignment="1" applyProtection="1">
      <alignment horizontal="center" wrapText="1"/>
      <protection locked="0"/>
    </xf>
    <xf numFmtId="0" fontId="62" fillId="13" borderId="1" xfId="1" applyFont="1" applyFill="1" applyBorder="1" applyAlignment="1" applyProtection="1">
      <alignment horizontal="center" vertical="center" wrapText="1"/>
      <protection locked="0"/>
    </xf>
    <xf numFmtId="0" fontId="61" fillId="13" borderId="1" xfId="1" applyFont="1" applyFill="1" applyBorder="1" applyAlignment="1" applyProtection="1">
      <alignment horizontal="center" vertical="center" wrapText="1"/>
      <protection locked="0"/>
    </xf>
    <xf numFmtId="0" fontId="104" fillId="0" borderId="0" xfId="3" applyFont="1" applyBorder="1" applyAlignment="1" applyProtection="1">
      <alignment horizontal="center" vertical="center" wrapText="1"/>
      <protection locked="0"/>
    </xf>
    <xf numFmtId="0" fontId="66" fillId="2" borderId="1" xfId="1" applyFont="1" applyFill="1" applyBorder="1" applyAlignment="1" applyProtection="1">
      <alignment horizontal="left"/>
      <protection locked="0"/>
    </xf>
    <xf numFmtId="0" fontId="66" fillId="2" borderId="1" xfId="1" applyFont="1" applyFill="1" applyBorder="1" applyAlignment="1" applyProtection="1">
      <alignment horizontal="left" wrapText="1"/>
    </xf>
    <xf numFmtId="0" fontId="75" fillId="18" borderId="1" xfId="1" applyFont="1" applyFill="1" applyBorder="1" applyAlignment="1" applyProtection="1">
      <alignment horizontal="left" wrapText="1"/>
    </xf>
    <xf numFmtId="0" fontId="66" fillId="2" borderId="1" xfId="1" applyFont="1" applyFill="1" applyBorder="1" applyAlignment="1" applyProtection="1">
      <alignment horizontal="left"/>
    </xf>
    <xf numFmtId="0" fontId="75" fillId="18" borderId="1" xfId="1" applyFont="1" applyFill="1" applyBorder="1" applyAlignment="1" applyProtection="1">
      <alignment horizontal="left"/>
    </xf>
    <xf numFmtId="0" fontId="82" fillId="2" borderId="1" xfId="1" applyFont="1" applyFill="1" applyBorder="1" applyAlignment="1" applyProtection="1">
      <alignment horizontal="left" wrapText="1"/>
    </xf>
    <xf numFmtId="0" fontId="84" fillId="18" borderId="10" xfId="1" applyFont="1" applyFill="1" applyBorder="1" applyAlignment="1" applyProtection="1">
      <alignment horizontal="left" wrapText="1"/>
    </xf>
    <xf numFmtId="0" fontId="84" fillId="18" borderId="11" xfId="1" applyFont="1" applyFill="1" applyBorder="1" applyAlignment="1" applyProtection="1">
      <alignment horizontal="left" wrapText="1"/>
    </xf>
    <xf numFmtId="0" fontId="84" fillId="18" borderId="12" xfId="1" applyFont="1" applyFill="1" applyBorder="1" applyAlignment="1" applyProtection="1">
      <alignment horizontal="left" wrapText="1"/>
    </xf>
    <xf numFmtId="0" fontId="66" fillId="3" borderId="10" xfId="1" applyFont="1" applyFill="1" applyBorder="1" applyAlignment="1" applyProtection="1">
      <alignment horizontal="left" wrapText="1"/>
    </xf>
    <xf numFmtId="0" fontId="66" fillId="3" borderId="11" xfId="1" applyFont="1" applyFill="1" applyBorder="1" applyAlignment="1" applyProtection="1">
      <alignment horizontal="left" wrapText="1"/>
    </xf>
    <xf numFmtId="0" fontId="66" fillId="3" borderId="12" xfId="1" applyFont="1" applyFill="1" applyBorder="1" applyAlignment="1" applyProtection="1">
      <alignment horizontal="left" wrapText="1"/>
    </xf>
    <xf numFmtId="0" fontId="66" fillId="3" borderId="1" xfId="1" applyFont="1" applyFill="1" applyBorder="1" applyAlignment="1" applyProtection="1">
      <alignment horizontal="left" vertical="top" wrapText="1"/>
    </xf>
    <xf numFmtId="0" fontId="66" fillId="3" borderId="1" xfId="1" applyFont="1" applyFill="1" applyBorder="1" applyAlignment="1" applyProtection="1">
      <alignment horizontal="left" vertical="center" wrapText="1"/>
    </xf>
    <xf numFmtId="0" fontId="66" fillId="3" borderId="1" xfId="1" applyFont="1" applyFill="1" applyBorder="1" applyAlignment="1" applyProtection="1">
      <alignment horizontal="left" wrapText="1"/>
    </xf>
    <xf numFmtId="49" fontId="66" fillId="2" borderId="1" xfId="1" applyNumberFormat="1" applyFont="1" applyFill="1" applyBorder="1" applyAlignment="1" applyProtection="1">
      <alignment horizontal="left" wrapText="1"/>
    </xf>
    <xf numFmtId="49" fontId="66" fillId="2" borderId="1" xfId="1" applyNumberFormat="1" applyFont="1" applyFill="1" applyBorder="1" applyAlignment="1" applyProtection="1">
      <alignment horizontal="left" vertical="center" wrapText="1"/>
    </xf>
    <xf numFmtId="0" fontId="66" fillId="2" borderId="1" xfId="1" applyFont="1" applyFill="1" applyBorder="1" applyAlignment="1" applyProtection="1">
      <alignment horizontal="left" vertical="center" wrapText="1"/>
    </xf>
    <xf numFmtId="0" fontId="74" fillId="3" borderId="1" xfId="1" applyFont="1" applyFill="1" applyBorder="1" applyAlignment="1" applyProtection="1">
      <alignment horizontal="left" vertical="center" wrapText="1"/>
    </xf>
    <xf numFmtId="0" fontId="66" fillId="2" borderId="10" xfId="1" applyFont="1" applyFill="1" applyBorder="1" applyAlignment="1" applyProtection="1">
      <alignment horizontal="left" wrapText="1"/>
    </xf>
    <xf numFmtId="0" fontId="66" fillId="2" borderId="11" xfId="1" applyFont="1" applyFill="1" applyBorder="1" applyAlignment="1" applyProtection="1">
      <alignment horizontal="left" wrapText="1"/>
    </xf>
    <xf numFmtId="0" fontId="66" fillId="2" borderId="12" xfId="1" applyFont="1" applyFill="1" applyBorder="1" applyAlignment="1" applyProtection="1">
      <alignment horizontal="left" wrapText="1"/>
    </xf>
    <xf numFmtId="0" fontId="73" fillId="0" borderId="0" xfId="1" applyFont="1" applyBorder="1" applyAlignment="1" applyProtection="1">
      <alignment horizontal="center" wrapText="1"/>
      <protection locked="0"/>
    </xf>
    <xf numFmtId="0" fontId="64" fillId="13" borderId="1" xfId="1" applyFont="1" applyFill="1" applyBorder="1" applyAlignment="1" applyProtection="1">
      <alignment horizontal="left" vertical="center"/>
    </xf>
    <xf numFmtId="0" fontId="66" fillId="3" borderId="1" xfId="1" applyFont="1" applyFill="1" applyBorder="1" applyAlignment="1" applyProtection="1">
      <alignment horizontal="left" vertical="center"/>
    </xf>
    <xf numFmtId="0" fontId="57" fillId="0" borderId="0" xfId="1" applyFont="1" applyBorder="1" applyAlignment="1" applyProtection="1">
      <alignment horizontal="center" wrapText="1"/>
    </xf>
    <xf numFmtId="0" fontId="57" fillId="0" borderId="4" xfId="1" applyFont="1" applyBorder="1" applyAlignment="1" applyProtection="1">
      <alignment horizontal="center" wrapText="1"/>
    </xf>
    <xf numFmtId="0" fontId="63" fillId="0" borderId="1" xfId="1" applyFont="1" applyBorder="1" applyAlignment="1" applyProtection="1">
      <alignment horizontal="center" vertical="center"/>
    </xf>
    <xf numFmtId="2" fontId="57" fillId="17" borderId="6" xfId="1" applyNumberFormat="1" applyFont="1" applyFill="1" applyBorder="1" applyAlignment="1" applyProtection="1">
      <alignment horizontal="center" vertical="center" wrapText="1"/>
      <protection locked="0"/>
    </xf>
    <xf numFmtId="2" fontId="57" fillId="17" borderId="8" xfId="1" applyNumberFormat="1" applyFont="1" applyFill="1" applyBorder="1" applyAlignment="1" applyProtection="1">
      <alignment horizontal="center" vertical="center" wrapText="1"/>
      <protection locked="0"/>
    </xf>
    <xf numFmtId="165" fontId="59" fillId="17" borderId="7" xfId="5" applyFont="1" applyFill="1" applyBorder="1" applyAlignment="1" applyProtection="1">
      <alignment horizontal="center" vertical="center" wrapText="1"/>
      <protection locked="0"/>
    </xf>
    <xf numFmtId="165" fontId="59" fillId="17" borderId="9" xfId="5" applyFont="1" applyFill="1" applyBorder="1" applyAlignment="1" applyProtection="1">
      <alignment horizontal="center" vertical="center" wrapText="1"/>
      <protection locked="0"/>
    </xf>
    <xf numFmtId="2" fontId="57" fillId="17" borderId="1" xfId="1" applyNumberFormat="1" applyFont="1" applyFill="1" applyBorder="1" applyAlignment="1" applyProtection="1">
      <alignment horizontal="center" vertical="center" wrapText="1"/>
    </xf>
    <xf numFmtId="165" fontId="59" fillId="0" borderId="2" xfId="5" applyFont="1" applyBorder="1" applyAlignment="1" applyProtection="1">
      <alignment horizontal="center"/>
    </xf>
    <xf numFmtId="165" fontId="59" fillId="0" borderId="3" xfId="5" applyFont="1" applyBorder="1" applyAlignment="1" applyProtection="1">
      <alignment horizont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/>
    </xf>
    <xf numFmtId="0" fontId="5" fillId="0" borderId="13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7" fillId="11" borderId="10" xfId="1" applyFont="1" applyFill="1" applyBorder="1" applyAlignment="1" applyProtection="1">
      <alignment horizontal="left" vertical="center"/>
    </xf>
    <xf numFmtId="0" fontId="7" fillId="11" borderId="11" xfId="1" applyFont="1" applyFill="1" applyBorder="1" applyAlignment="1" applyProtection="1">
      <alignment horizontal="left" vertical="center"/>
    </xf>
    <xf numFmtId="0" fontId="7" fillId="11" borderId="12" xfId="1" applyFont="1" applyFill="1" applyBorder="1" applyAlignment="1" applyProtection="1">
      <alignment horizontal="left" vertical="center"/>
    </xf>
    <xf numFmtId="0" fontId="7" fillId="8" borderId="10" xfId="1" applyFont="1" applyFill="1" applyBorder="1" applyAlignment="1" applyProtection="1">
      <alignment horizontal="left" vertical="center"/>
    </xf>
    <xf numFmtId="0" fontId="7" fillId="8" borderId="11" xfId="1" applyFont="1" applyFill="1" applyBorder="1" applyAlignment="1" applyProtection="1">
      <alignment horizontal="left" vertical="center"/>
    </xf>
    <xf numFmtId="0" fontId="7" fillId="8" borderId="12" xfId="1" applyFont="1" applyFill="1" applyBorder="1" applyAlignment="1" applyProtection="1">
      <alignment horizontal="left" vertical="center"/>
    </xf>
    <xf numFmtId="49" fontId="5" fillId="0" borderId="10" xfId="1" applyNumberFormat="1" applyFont="1" applyBorder="1" applyAlignment="1" applyProtection="1">
      <alignment horizontal="left" vertical="center" wrapText="1"/>
      <protection locked="0"/>
    </xf>
    <xf numFmtId="49" fontId="5" fillId="0" borderId="11" xfId="1" applyNumberFormat="1" applyFont="1" applyBorder="1" applyAlignment="1" applyProtection="1">
      <alignment horizontal="left" vertical="center" wrapText="1"/>
      <protection locked="0"/>
    </xf>
    <xf numFmtId="49" fontId="5" fillId="0" borderId="12" xfId="1" applyNumberFormat="1" applyFont="1" applyBorder="1" applyAlignment="1" applyProtection="1">
      <alignment horizontal="left" vertical="center" wrapText="1"/>
      <protection locked="0"/>
    </xf>
    <xf numFmtId="0" fontId="5" fillId="0" borderId="10" xfId="1" applyFont="1" applyFill="1" applyBorder="1" applyAlignment="1" applyProtection="1">
      <alignment horizontal="left" vertical="center" wrapText="1"/>
      <protection locked="0"/>
    </xf>
    <xf numFmtId="0" fontId="5" fillId="0" borderId="11" xfId="1" applyFont="1" applyFill="1" applyBorder="1" applyAlignment="1" applyProtection="1">
      <alignment horizontal="left" vertical="center" wrapText="1"/>
      <protection locked="0"/>
    </xf>
    <xf numFmtId="0" fontId="5" fillId="0" borderId="12" xfId="1" applyFont="1" applyFill="1" applyBorder="1" applyAlignment="1" applyProtection="1">
      <alignment horizontal="left" vertical="center" wrapText="1"/>
      <protection locked="0"/>
    </xf>
    <xf numFmtId="0" fontId="6" fillId="11" borderId="10" xfId="1" applyFont="1" applyFill="1" applyBorder="1" applyAlignment="1" applyProtection="1">
      <alignment horizontal="left" vertical="center"/>
    </xf>
    <xf numFmtId="0" fontId="6" fillId="11" borderId="11" xfId="1" applyFont="1" applyFill="1" applyBorder="1" applyAlignment="1" applyProtection="1">
      <alignment horizontal="left" vertical="center"/>
    </xf>
    <xf numFmtId="0" fontId="6" fillId="11" borderId="12" xfId="1" applyFont="1" applyFill="1" applyBorder="1" applyAlignment="1" applyProtection="1">
      <alignment horizontal="left" vertical="center"/>
    </xf>
    <xf numFmtId="0" fontId="5" fillId="0" borderId="10" xfId="1" applyFont="1" applyFill="1" applyBorder="1" applyAlignment="1" applyProtection="1">
      <alignment vertical="center" wrapText="1"/>
      <protection locked="0"/>
    </xf>
    <xf numFmtId="0" fontId="5" fillId="0" borderId="11" xfId="1" applyFont="1" applyFill="1" applyBorder="1" applyAlignment="1" applyProtection="1">
      <alignment vertical="center" wrapText="1"/>
      <protection locked="0"/>
    </xf>
    <xf numFmtId="0" fontId="5" fillId="0" borderId="12" xfId="1" applyFont="1" applyFill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 locked="0"/>
    </xf>
    <xf numFmtId="0" fontId="27" fillId="0" borderId="12" xfId="0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horizontal="left" vertical="center"/>
      <protection locked="0"/>
    </xf>
    <xf numFmtId="0" fontId="5" fillId="0" borderId="11" xfId="1" applyFont="1" applyBorder="1" applyAlignment="1" applyProtection="1">
      <alignment horizontal="left" vertical="center"/>
      <protection locked="0"/>
    </xf>
    <xf numFmtId="0" fontId="11" fillId="2" borderId="10" xfId="1" applyFont="1" applyFill="1" applyBorder="1" applyAlignment="1" applyProtection="1">
      <alignment horizontal="left" wrapText="1"/>
      <protection locked="0"/>
    </xf>
    <xf numFmtId="0" fontId="11" fillId="2" borderId="11" xfId="1" applyFont="1" applyFill="1" applyBorder="1" applyAlignment="1" applyProtection="1">
      <alignment horizontal="left" wrapText="1"/>
      <protection locked="0"/>
    </xf>
    <xf numFmtId="0" fontId="11" fillId="2" borderId="12" xfId="1" applyFont="1" applyFill="1" applyBorder="1" applyAlignment="1" applyProtection="1">
      <alignment horizontal="left" wrapText="1"/>
      <protection locked="0"/>
    </xf>
    <xf numFmtId="0" fontId="5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23" fillId="2" borderId="10" xfId="0" applyFont="1" applyFill="1" applyBorder="1" applyAlignment="1" applyProtection="1">
      <alignment horizontal="left" vertical="center"/>
      <protection locked="0"/>
    </xf>
    <xf numFmtId="0" fontId="23" fillId="2" borderId="11" xfId="0" applyFont="1" applyFill="1" applyBorder="1" applyAlignment="1" applyProtection="1">
      <alignment horizontal="left" vertical="center"/>
      <protection locked="0"/>
    </xf>
    <xf numFmtId="0" fontId="23" fillId="2" borderId="12" xfId="0" applyFont="1" applyFill="1" applyBorder="1" applyAlignment="1" applyProtection="1">
      <alignment horizontal="left" vertical="center"/>
      <protection locked="0"/>
    </xf>
    <xf numFmtId="0" fontId="5" fillId="2" borderId="10" xfId="1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 applyProtection="1">
      <alignment horizontal="left" vertical="center"/>
      <protection locked="0"/>
    </xf>
    <xf numFmtId="0" fontId="5" fillId="2" borderId="10" xfId="1" applyFont="1" applyFill="1" applyBorder="1" applyAlignment="1" applyProtection="1">
      <alignment horizontal="left" vertical="center" wrapText="1"/>
      <protection locked="0"/>
    </xf>
    <xf numFmtId="0" fontId="5" fillId="2" borderId="11" xfId="1" applyFont="1" applyFill="1" applyBorder="1" applyAlignment="1" applyProtection="1">
      <alignment horizontal="left" vertical="center" wrapText="1"/>
      <protection locked="0"/>
    </xf>
    <xf numFmtId="0" fontId="5" fillId="2" borderId="12" xfId="1" applyFont="1" applyFill="1" applyBorder="1" applyAlignment="1" applyProtection="1">
      <alignment horizontal="left" vertical="center" wrapText="1"/>
      <protection locked="0"/>
    </xf>
    <xf numFmtId="0" fontId="6" fillId="2" borderId="10" xfId="1" applyFont="1" applyFill="1" applyBorder="1" applyAlignment="1" applyProtection="1">
      <alignment horizontal="left" vertical="center" wrapText="1"/>
    </xf>
    <xf numFmtId="0" fontId="6" fillId="2" borderId="11" xfId="1" applyFont="1" applyFill="1" applyBorder="1" applyAlignment="1" applyProtection="1">
      <alignment horizontal="left" vertical="center" wrapText="1"/>
    </xf>
    <xf numFmtId="0" fontId="6" fillId="2" borderId="12" xfId="1" applyFont="1" applyFill="1" applyBorder="1" applyAlignment="1" applyProtection="1">
      <alignment horizontal="left" vertical="center" wrapText="1"/>
    </xf>
    <xf numFmtId="0" fontId="27" fillId="2" borderId="11" xfId="0" applyFont="1" applyFill="1" applyBorder="1" applyAlignment="1" applyProtection="1">
      <alignment horizontal="left" vertical="center"/>
      <protection locked="0"/>
    </xf>
    <xf numFmtId="0" fontId="27" fillId="2" borderId="12" xfId="0" applyFont="1" applyFill="1" applyBorder="1" applyAlignment="1" applyProtection="1">
      <alignment horizontal="left" vertical="center"/>
      <protection locked="0"/>
    </xf>
    <xf numFmtId="49" fontId="5" fillId="0" borderId="1" xfId="1" applyNumberFormat="1" applyFont="1" applyBorder="1" applyAlignment="1" applyProtection="1">
      <alignment horizontal="left" vertical="center" wrapText="1"/>
      <protection locked="0"/>
    </xf>
    <xf numFmtId="0" fontId="6" fillId="11" borderId="10" xfId="1" applyFont="1" applyFill="1" applyBorder="1" applyAlignment="1" applyProtection="1">
      <alignment horizontal="left" vertical="center" wrapText="1"/>
    </xf>
    <xf numFmtId="0" fontId="6" fillId="11" borderId="11" xfId="1" applyFont="1" applyFill="1" applyBorder="1" applyAlignment="1" applyProtection="1">
      <alignment horizontal="left" vertical="center" wrapText="1"/>
    </xf>
    <xf numFmtId="0" fontId="6" fillId="11" borderId="12" xfId="1" applyFont="1" applyFill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  <protection locked="0"/>
    </xf>
    <xf numFmtId="0" fontId="5" fillId="0" borderId="11" xfId="1" applyFont="1" applyBorder="1" applyAlignment="1" applyProtection="1">
      <alignment horizontal="left" vertical="center" wrapText="1"/>
      <protection locked="0"/>
    </xf>
    <xf numFmtId="0" fontId="5" fillId="0" borderId="12" xfId="1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right" vertical="center"/>
    </xf>
    <xf numFmtId="0" fontId="5" fillId="2" borderId="10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vertical="center" wrapText="1"/>
      <protection locked="0"/>
    </xf>
    <xf numFmtId="0" fontId="5" fillId="2" borderId="12" xfId="1" applyFont="1" applyFill="1" applyBorder="1" applyAlignment="1" applyProtection="1">
      <alignment vertical="center" wrapText="1"/>
      <protection locked="0"/>
    </xf>
    <xf numFmtId="0" fontId="6" fillId="6" borderId="10" xfId="1" applyFont="1" applyFill="1" applyBorder="1" applyAlignment="1" applyProtection="1">
      <alignment horizontal="left" vertical="center" wrapText="1"/>
    </xf>
    <xf numFmtId="0" fontId="6" fillId="6" borderId="11" xfId="1" applyFont="1" applyFill="1" applyBorder="1" applyAlignment="1" applyProtection="1">
      <alignment horizontal="left" vertical="center" wrapText="1"/>
    </xf>
    <xf numFmtId="0" fontId="6" fillId="6" borderId="12" xfId="1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/>
    </xf>
    <xf numFmtId="0" fontId="7" fillId="2" borderId="10" xfId="1" applyFont="1" applyFill="1" applyBorder="1" applyAlignment="1" applyProtection="1">
      <alignment horizontal="left" vertical="center" wrapText="1"/>
    </xf>
    <xf numFmtId="0" fontId="7" fillId="2" borderId="11" xfId="1" applyFont="1" applyFill="1" applyBorder="1" applyAlignment="1" applyProtection="1">
      <alignment horizontal="left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vertical="center" wrapText="1"/>
      <protection locked="0"/>
    </xf>
    <xf numFmtId="0" fontId="6" fillId="6" borderId="10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12" xfId="1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  <protection locked="0"/>
    </xf>
    <xf numFmtId="0" fontId="25" fillId="2" borderId="11" xfId="0" applyFont="1" applyFill="1" applyBorder="1" applyAlignment="1" applyProtection="1">
      <alignment horizontal="center" vertical="center" wrapText="1"/>
      <protection locked="0"/>
    </xf>
    <xf numFmtId="0" fontId="25" fillId="2" borderId="12" xfId="0" applyFont="1" applyFill="1" applyBorder="1" applyAlignment="1" applyProtection="1">
      <alignment horizontal="center" vertical="center" wrapText="1"/>
      <protection locked="0"/>
    </xf>
    <xf numFmtId="0" fontId="25" fillId="2" borderId="10" xfId="0" applyFont="1" applyFill="1" applyBorder="1" applyAlignment="1" applyProtection="1">
      <alignment horizontal="left" vertical="center" wrapText="1"/>
      <protection locked="0"/>
    </xf>
    <xf numFmtId="0" fontId="2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10" xfId="1" applyFont="1" applyFill="1" applyBorder="1" applyAlignment="1" applyProtection="1">
      <alignment horizontal="left" vertical="center" wrapText="1"/>
    </xf>
    <xf numFmtId="0" fontId="5" fillId="2" borderId="11" xfId="1" applyFont="1" applyFill="1" applyBorder="1" applyAlignment="1" applyProtection="1">
      <alignment horizontal="left" vertical="center" wrapText="1"/>
    </xf>
    <xf numFmtId="0" fontId="5" fillId="2" borderId="12" xfId="1" applyFont="1" applyFill="1" applyBorder="1" applyAlignment="1" applyProtection="1">
      <alignment horizontal="left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0" fontId="6" fillId="16" borderId="10" xfId="1" applyFont="1" applyFill="1" applyBorder="1" applyAlignment="1" applyProtection="1">
      <alignment horizontal="left" vertical="center"/>
    </xf>
    <xf numFmtId="0" fontId="6" fillId="16" borderId="11" xfId="1" applyFont="1" applyFill="1" applyBorder="1" applyAlignment="1" applyProtection="1">
      <alignment horizontal="left" vertical="center"/>
    </xf>
    <xf numFmtId="0" fontId="6" fillId="16" borderId="12" xfId="1" applyFont="1" applyFill="1" applyBorder="1" applyAlignment="1" applyProtection="1">
      <alignment horizontal="left" vertical="center"/>
    </xf>
    <xf numFmtId="49" fontId="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0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11" xfId="1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1" xfId="0" applyFont="1" applyBorder="1" applyAlignment="1" applyProtection="1">
      <alignment horizontal="left" vertical="center" wrapText="1"/>
      <protection locked="0"/>
    </xf>
    <xf numFmtId="0" fontId="5" fillId="0" borderId="12" xfId="1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horizontal="left" vertical="center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0" fontId="4" fillId="0" borderId="11" xfId="1" applyFont="1" applyBorder="1" applyAlignment="1" applyProtection="1">
      <alignment horizontal="left" vertical="center" wrapText="1"/>
      <protection locked="0"/>
    </xf>
    <xf numFmtId="0" fontId="4" fillId="0" borderId="12" xfId="1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2" borderId="10" xfId="1" applyFont="1" applyFill="1" applyBorder="1" applyAlignment="1" applyProtection="1">
      <alignment horizontal="left" wrapText="1"/>
      <protection locked="0"/>
    </xf>
    <xf numFmtId="0" fontId="7" fillId="2" borderId="11" xfId="1" applyFont="1" applyFill="1" applyBorder="1" applyAlignment="1" applyProtection="1">
      <alignment horizontal="left" wrapText="1"/>
      <protection locked="0"/>
    </xf>
    <xf numFmtId="0" fontId="7" fillId="2" borderId="12" xfId="1" applyFont="1" applyFill="1" applyBorder="1" applyAlignment="1" applyProtection="1">
      <alignment horizontal="left" wrapText="1"/>
      <protection locked="0"/>
    </xf>
    <xf numFmtId="0" fontId="6" fillId="4" borderId="10" xfId="1" applyFont="1" applyFill="1" applyBorder="1" applyAlignment="1" applyProtection="1">
      <alignment horizontal="left" vertical="center"/>
    </xf>
    <xf numFmtId="0" fontId="6" fillId="4" borderId="11" xfId="1" applyFont="1" applyFill="1" applyBorder="1" applyAlignment="1" applyProtection="1">
      <alignment horizontal="left" vertical="center"/>
    </xf>
    <xf numFmtId="0" fontId="6" fillId="4" borderId="12" xfId="1" applyFont="1" applyFill="1" applyBorder="1" applyAlignment="1" applyProtection="1">
      <alignment horizontal="left" vertical="center"/>
    </xf>
    <xf numFmtId="0" fontId="10" fillId="5" borderId="10" xfId="0" applyFont="1" applyFill="1" applyBorder="1" applyAlignment="1" applyProtection="1">
      <alignment horizontal="left"/>
    </xf>
    <xf numFmtId="0" fontId="10" fillId="5" borderId="11" xfId="0" applyFont="1" applyFill="1" applyBorder="1" applyAlignment="1" applyProtection="1">
      <alignment horizontal="left"/>
    </xf>
    <xf numFmtId="0" fontId="10" fillId="5" borderId="12" xfId="0" applyFont="1" applyFill="1" applyBorder="1" applyAlignment="1" applyProtection="1">
      <alignment horizontal="left"/>
    </xf>
    <xf numFmtId="0" fontId="6" fillId="9" borderId="10" xfId="1" applyFont="1" applyFill="1" applyBorder="1" applyAlignment="1" applyProtection="1">
      <alignment horizontal="left" vertical="center"/>
    </xf>
    <xf numFmtId="0" fontId="6" fillId="9" borderId="11" xfId="1" applyFont="1" applyFill="1" applyBorder="1" applyAlignment="1" applyProtection="1">
      <alignment horizontal="left" vertical="center"/>
    </xf>
    <xf numFmtId="0" fontId="6" fillId="9" borderId="12" xfId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  <protection locked="0"/>
    </xf>
    <xf numFmtId="0" fontId="7" fillId="2" borderId="10" xfId="1" applyFont="1" applyFill="1" applyBorder="1" applyAlignment="1" applyProtection="1">
      <alignment horizontal="left" wrapText="1"/>
    </xf>
    <xf numFmtId="0" fontId="7" fillId="2" borderId="11" xfId="1" applyFont="1" applyFill="1" applyBorder="1" applyAlignment="1" applyProtection="1">
      <alignment horizontal="left" wrapText="1"/>
    </xf>
    <xf numFmtId="0" fontId="7" fillId="2" borderId="12" xfId="1" applyFont="1" applyFill="1" applyBorder="1" applyAlignment="1" applyProtection="1">
      <alignment horizontal="left" wrapText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4" fillId="0" borderId="10" xfId="1" applyFont="1" applyFill="1" applyBorder="1" applyAlignment="1" applyProtection="1">
      <alignment horizontal="left" vertical="center" wrapText="1"/>
      <protection locked="0"/>
    </xf>
    <xf numFmtId="0" fontId="4" fillId="0" borderId="11" xfId="1" applyFont="1" applyFill="1" applyBorder="1" applyAlignment="1" applyProtection="1">
      <alignment horizontal="left" vertical="center" wrapText="1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3" fillId="3" borderId="10" xfId="1" applyFont="1" applyFill="1" applyBorder="1" applyAlignment="1" applyProtection="1">
      <alignment horizontal="left" vertical="center" wrapText="1"/>
    </xf>
    <xf numFmtId="0" fontId="3" fillId="3" borderId="11" xfId="1" applyFont="1" applyFill="1" applyBorder="1" applyAlignment="1" applyProtection="1">
      <alignment horizontal="left" vertical="center" wrapText="1"/>
    </xf>
    <xf numFmtId="0" fontId="3" fillId="3" borderId="12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11" xfId="1" applyFont="1" applyFill="1" applyBorder="1" applyAlignment="1" applyProtection="1">
      <alignment horizontal="left" vertical="center" wrapText="1"/>
    </xf>
    <xf numFmtId="0" fontId="5" fillId="0" borderId="12" xfId="1" applyFont="1" applyFill="1" applyBorder="1" applyAlignment="1" applyProtection="1">
      <alignment horizontal="left" vertical="center" wrapText="1"/>
    </xf>
    <xf numFmtId="0" fontId="11" fillId="0" borderId="10" xfId="1" applyFont="1" applyFill="1" applyBorder="1" applyAlignment="1" applyProtection="1">
      <alignment horizontal="left" vertical="center" wrapText="1"/>
      <protection locked="0"/>
    </xf>
    <xf numFmtId="0" fontId="11" fillId="0" borderId="11" xfId="1" applyFont="1" applyFill="1" applyBorder="1" applyAlignment="1" applyProtection="1">
      <alignment horizontal="left" vertical="center" wrapText="1"/>
      <protection locked="0"/>
    </xf>
    <xf numFmtId="0" fontId="11" fillId="0" borderId="12" xfId="1" applyFont="1" applyFill="1" applyBorder="1" applyAlignment="1" applyProtection="1">
      <alignment horizontal="left" vertical="center" wrapText="1"/>
      <protection locked="0"/>
    </xf>
    <xf numFmtId="0" fontId="6" fillId="3" borderId="10" xfId="1" applyFont="1" applyFill="1" applyBorder="1" applyAlignment="1" applyProtection="1">
      <alignment horizontal="left" vertical="center" wrapText="1"/>
    </xf>
    <xf numFmtId="0" fontId="6" fillId="3" borderId="11" xfId="1" applyFont="1" applyFill="1" applyBorder="1" applyAlignment="1" applyProtection="1">
      <alignment horizontal="left" vertical="center" wrapText="1"/>
    </xf>
    <xf numFmtId="0" fontId="6" fillId="3" borderId="12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center" vertical="center" wrapText="1"/>
      <protection locked="0"/>
    </xf>
    <xf numFmtId="0" fontId="5" fillId="0" borderId="11" xfId="1" applyFont="1" applyFill="1" applyBorder="1" applyAlignment="1" applyProtection="1">
      <alignment horizontal="center" vertical="center" wrapText="1"/>
      <protection locked="0"/>
    </xf>
    <xf numFmtId="0" fontId="5" fillId="0" borderId="12" xfId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/>
    </xf>
    <xf numFmtId="0" fontId="11" fillId="0" borderId="2" xfId="1" applyFont="1" applyFill="1" applyBorder="1" applyAlignment="1" applyProtection="1">
      <alignment horizontal="left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6" fillId="0" borderId="0" xfId="1" applyFont="1" applyFill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vertical="center"/>
    </xf>
    <xf numFmtId="0" fontId="5" fillId="0" borderId="11" xfId="1" applyFont="1" applyFill="1" applyBorder="1" applyAlignment="1" applyProtection="1">
      <alignment horizontal="left" vertical="center"/>
    </xf>
    <xf numFmtId="0" fontId="5" fillId="0" borderId="12" xfId="1" applyFont="1" applyFill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7" fillId="0" borderId="0" xfId="1" applyFont="1" applyFill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0" fontId="101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/>
    </xf>
    <xf numFmtId="0" fontId="6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28" fillId="0" borderId="10" xfId="1" applyFont="1" applyFill="1" applyBorder="1" applyAlignment="1" applyProtection="1">
      <alignment horizontal="left" vertical="center" wrapText="1"/>
    </xf>
    <xf numFmtId="0" fontId="28" fillId="0" borderId="12" xfId="1" applyFont="1" applyFill="1" applyBorder="1" applyAlignment="1" applyProtection="1">
      <alignment horizontal="left" vertical="center" wrapText="1"/>
    </xf>
    <xf numFmtId="0" fontId="29" fillId="0" borderId="10" xfId="1" applyFont="1" applyFill="1" applyBorder="1" applyAlignment="1" applyProtection="1">
      <alignment horizontal="left" vertical="center" wrapText="1"/>
      <protection locked="0"/>
    </xf>
    <xf numFmtId="0" fontId="29" fillId="0" borderId="12" xfId="1" applyFont="1" applyFill="1" applyBorder="1" applyAlignment="1" applyProtection="1">
      <alignment horizontal="left" vertical="center" wrapText="1"/>
      <protection locked="0"/>
    </xf>
    <xf numFmtId="0" fontId="6" fillId="0" borderId="1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 applyProtection="1">
      <alignment horizontal="left" vertical="center"/>
    </xf>
    <xf numFmtId="0" fontId="5" fillId="0" borderId="7" xfId="1" applyFont="1" applyFill="1" applyBorder="1" applyAlignment="1" applyProtection="1">
      <alignment horizontal="center" vertical="center" wrapText="1"/>
      <protection locked="0"/>
    </xf>
    <xf numFmtId="0" fontId="5" fillId="0" borderId="14" xfId="1" applyFont="1" applyFill="1" applyBorder="1" applyAlignment="1" applyProtection="1">
      <alignment horizontal="center" vertical="center" wrapText="1"/>
      <protection locked="0"/>
    </xf>
    <xf numFmtId="0" fontId="5" fillId="0" borderId="15" xfId="1" applyFont="1" applyFill="1" applyBorder="1" applyAlignment="1" applyProtection="1">
      <alignment horizontal="center" vertical="center" wrapText="1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8" borderId="10" xfId="1" applyFont="1" applyFill="1" applyBorder="1" applyAlignment="1" applyProtection="1">
      <alignment horizontal="left" vertical="center"/>
    </xf>
    <xf numFmtId="0" fontId="6" fillId="8" borderId="11" xfId="1" applyFont="1" applyFill="1" applyBorder="1" applyAlignment="1" applyProtection="1">
      <alignment horizontal="left" vertical="center"/>
    </xf>
    <xf numFmtId="0" fontId="6" fillId="8" borderId="12" xfId="1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3" fillId="0" borderId="4" xfId="1" applyFont="1" applyFill="1" applyBorder="1" applyAlignment="1" applyProtection="1">
      <alignment horizontal="center" vertical="center" wrapTex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0" fontId="6" fillId="9" borderId="0" xfId="1" applyFont="1" applyFill="1" applyAlignment="1" applyProtection="1">
      <alignment horizontal="center" vertical="center" wrapText="1"/>
      <protection locked="0"/>
    </xf>
    <xf numFmtId="0" fontId="6" fillId="9" borderId="15" xfId="1" applyFont="1" applyFill="1" applyBorder="1" applyAlignment="1" applyProtection="1">
      <alignment horizontal="center" vertical="center" wrapText="1"/>
      <protection locked="0"/>
    </xf>
    <xf numFmtId="0" fontId="5" fillId="0" borderId="10" xfId="1" applyFont="1" applyFill="1" applyBorder="1" applyAlignment="1" applyProtection="1">
      <alignment horizontal="left" vertical="center"/>
      <protection locked="0"/>
    </xf>
    <xf numFmtId="0" fontId="5" fillId="0" borderId="11" xfId="1" applyFont="1" applyFill="1" applyBorder="1" applyAlignment="1" applyProtection="1">
      <alignment horizontal="left" vertical="center"/>
      <protection locked="0"/>
    </xf>
    <xf numFmtId="0" fontId="5" fillId="0" borderId="12" xfId="1" applyFont="1" applyFill="1" applyBorder="1" applyAlignment="1" applyProtection="1">
      <alignment horizontal="left" vertical="center"/>
      <protection locked="0"/>
    </xf>
    <xf numFmtId="0" fontId="11" fillId="0" borderId="11" xfId="1" applyFont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left" vertical="center"/>
      <protection locked="0"/>
    </xf>
    <xf numFmtId="0" fontId="6" fillId="11" borderId="1" xfId="1" applyFont="1" applyFill="1" applyBorder="1" applyAlignment="1" applyProtection="1">
      <alignment horizontal="left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5" fillId="0" borderId="10" xfId="1" applyFont="1" applyBorder="1" applyAlignment="1" applyProtection="1">
      <alignment vertical="center" wrapText="1"/>
      <protection locked="0"/>
    </xf>
    <xf numFmtId="0" fontId="5" fillId="0" borderId="11" xfId="1" applyFont="1" applyBorder="1" applyAlignment="1" applyProtection="1">
      <alignment vertical="center" wrapText="1"/>
      <protection locked="0"/>
    </xf>
    <xf numFmtId="0" fontId="5" fillId="0" borderId="12" xfId="1" applyFont="1" applyBorder="1" applyAlignment="1" applyProtection="1">
      <alignment vertical="center" wrapText="1"/>
      <protection locked="0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11" xfId="1" applyFont="1" applyFill="1" applyBorder="1" applyAlignment="1" applyProtection="1">
      <alignment horizontal="left" vertical="center" wrapText="1"/>
      <protection locked="0"/>
    </xf>
    <xf numFmtId="0" fontId="6" fillId="0" borderId="12" xfId="1" applyFont="1" applyFill="1" applyBorder="1" applyAlignment="1" applyProtection="1">
      <alignment horizontal="left" vertical="center" wrapText="1"/>
      <protection locked="0"/>
    </xf>
    <xf numFmtId="0" fontId="5" fillId="3" borderId="10" xfId="1" applyFont="1" applyFill="1" applyBorder="1" applyAlignment="1" applyProtection="1">
      <alignment horizontal="left" vertical="center" wrapText="1"/>
    </xf>
    <xf numFmtId="0" fontId="5" fillId="3" borderId="11" xfId="1" applyFont="1" applyFill="1" applyBorder="1" applyAlignment="1" applyProtection="1">
      <alignment horizontal="left" vertical="center" wrapText="1"/>
    </xf>
    <xf numFmtId="0" fontId="5" fillId="3" borderId="12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1" xfId="1" applyFont="1" applyFill="1" applyBorder="1" applyAlignment="1" applyProtection="1">
      <alignment horizontal="left" vertical="center" wrapText="1"/>
    </xf>
    <xf numFmtId="0" fontId="7" fillId="0" borderId="12" xfId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5" fillId="0" borderId="10" xfId="1" applyFont="1" applyBorder="1" applyAlignment="1" applyProtection="1">
      <alignment horizontal="left" vertical="distributed" wrapText="1"/>
      <protection locked="0"/>
    </xf>
    <xf numFmtId="0" fontId="5" fillId="0" borderId="11" xfId="1" applyFont="1" applyBorder="1" applyAlignment="1" applyProtection="1">
      <alignment horizontal="left" vertical="distributed" wrapText="1"/>
      <protection locked="0"/>
    </xf>
    <xf numFmtId="0" fontId="5" fillId="0" borderId="12" xfId="1" applyFont="1" applyBorder="1" applyAlignment="1" applyProtection="1">
      <alignment horizontal="left" vertical="distributed" wrapText="1"/>
      <protection locked="0"/>
    </xf>
    <xf numFmtId="0" fontId="19" fillId="0" borderId="0" xfId="0" applyFont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 wrapText="1"/>
      <protection locked="0"/>
    </xf>
    <xf numFmtId="0" fontId="5" fillId="0" borderId="3" xfId="1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left" vertical="center" wrapText="1"/>
      <protection locked="0"/>
    </xf>
    <xf numFmtId="0" fontId="11" fillId="0" borderId="13" xfId="1" applyFont="1" applyFill="1" applyBorder="1" applyAlignment="1" applyProtection="1">
      <alignment horizontal="left" vertical="center" wrapText="1"/>
      <protection locked="0"/>
    </xf>
    <xf numFmtId="0" fontId="11" fillId="0" borderId="3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7" fillId="8" borderId="10" xfId="1" applyFont="1" applyFill="1" applyBorder="1" applyAlignment="1" applyProtection="1">
      <alignment horizontal="left" vertical="center"/>
      <protection locked="0"/>
    </xf>
    <xf numFmtId="0" fontId="7" fillId="8" borderId="11" xfId="1" applyFont="1" applyFill="1" applyBorder="1" applyAlignment="1" applyProtection="1">
      <alignment horizontal="left" vertical="center"/>
      <protection locked="0"/>
    </xf>
    <xf numFmtId="0" fontId="7" fillId="8" borderId="12" xfId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1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/>
    </xf>
    <xf numFmtId="0" fontId="6" fillId="0" borderId="0" xfId="1" applyFont="1" applyFill="1" applyAlignment="1" applyProtection="1">
      <alignment horizontal="center" vertical="center"/>
      <protection locked="0"/>
    </xf>
    <xf numFmtId="0" fontId="6" fillId="6" borderId="10" xfId="1" applyFont="1" applyFill="1" applyBorder="1" applyAlignment="1">
      <alignment horizontal="left" vertical="center" wrapText="1"/>
    </xf>
    <xf numFmtId="0" fontId="6" fillId="6" borderId="11" xfId="1" applyFont="1" applyFill="1" applyBorder="1" applyAlignment="1">
      <alignment horizontal="left" vertical="center" wrapText="1"/>
    </xf>
    <xf numFmtId="0" fontId="6" fillId="6" borderId="12" xfId="1" applyFont="1" applyFill="1" applyBorder="1" applyAlignment="1">
      <alignment horizontal="left" vertical="center" wrapText="1"/>
    </xf>
    <xf numFmtId="0" fontId="6" fillId="3" borderId="10" xfId="1" applyFont="1" applyFill="1" applyBorder="1" applyAlignment="1">
      <alignment horizontal="left" vertical="center" wrapText="1"/>
    </xf>
    <xf numFmtId="0" fontId="6" fillId="3" borderId="11" xfId="1" applyFont="1" applyFill="1" applyBorder="1" applyAlignment="1">
      <alignment horizontal="left" vertical="center" wrapText="1"/>
    </xf>
    <xf numFmtId="0" fontId="6" fillId="3" borderId="12" xfId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4" borderId="10" xfId="1" applyFont="1" applyFill="1" applyBorder="1" applyAlignment="1">
      <alignment horizontal="left" vertical="center"/>
    </xf>
    <xf numFmtId="0" fontId="6" fillId="4" borderId="11" xfId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horizontal="left" vertical="center"/>
    </xf>
    <xf numFmtId="0" fontId="6" fillId="9" borderId="10" xfId="1" applyFont="1" applyFill="1" applyBorder="1" applyAlignment="1">
      <alignment horizontal="left" vertical="center"/>
    </xf>
    <xf numFmtId="0" fontId="6" fillId="9" borderId="11" xfId="1" applyFont="1" applyFill="1" applyBorder="1" applyAlignment="1">
      <alignment horizontal="left" vertical="center"/>
    </xf>
    <xf numFmtId="0" fontId="10" fillId="5" borderId="10" xfId="0" applyFont="1" applyFill="1" applyBorder="1" applyAlignment="1" applyProtection="1">
      <alignment horizontal="left" wrapText="1"/>
    </xf>
    <xf numFmtId="0" fontId="10" fillId="5" borderId="11" xfId="0" applyFont="1" applyFill="1" applyBorder="1" applyAlignment="1" applyProtection="1">
      <alignment horizontal="left" wrapText="1"/>
    </xf>
    <xf numFmtId="0" fontId="10" fillId="5" borderId="12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center" wrapText="1"/>
      <protection locked="0"/>
    </xf>
    <xf numFmtId="0" fontId="6" fillId="6" borderId="10" xfId="1" applyFont="1" applyFill="1" applyBorder="1" applyAlignment="1">
      <alignment vertical="center" wrapText="1"/>
    </xf>
    <xf numFmtId="0" fontId="6" fillId="6" borderId="11" xfId="1" applyFont="1" applyFill="1" applyBorder="1" applyAlignment="1">
      <alignment vertical="center" wrapText="1"/>
    </xf>
    <xf numFmtId="0" fontId="6" fillId="6" borderId="12" xfId="1" applyFont="1" applyFill="1" applyBorder="1" applyAlignment="1">
      <alignment vertical="center" wrapText="1"/>
    </xf>
    <xf numFmtId="0" fontId="6" fillId="3" borderId="10" xfId="1" applyFont="1" applyFill="1" applyBorder="1" applyAlignment="1">
      <alignment vertical="center" wrapText="1"/>
    </xf>
    <xf numFmtId="0" fontId="6" fillId="3" borderId="11" xfId="1" applyFont="1" applyFill="1" applyBorder="1" applyAlignment="1">
      <alignment vertical="center" wrapText="1"/>
    </xf>
    <xf numFmtId="0" fontId="6" fillId="3" borderId="12" xfId="1" applyFont="1" applyFill="1" applyBorder="1" applyAlignment="1">
      <alignment vertical="center" wrapText="1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7" fillId="3" borderId="10" xfId="1" applyFont="1" applyFill="1" applyBorder="1" applyAlignment="1">
      <alignment horizontal="left" vertical="center" wrapText="1"/>
    </xf>
    <xf numFmtId="0" fontId="7" fillId="3" borderId="11" xfId="1" applyFont="1" applyFill="1" applyBorder="1" applyAlignment="1">
      <alignment horizontal="left" vertical="center" wrapText="1"/>
    </xf>
    <xf numFmtId="0" fontId="7" fillId="3" borderId="12" xfId="1" applyFont="1" applyFill="1" applyBorder="1" applyAlignment="1">
      <alignment horizontal="left" vertical="center" wrapText="1"/>
    </xf>
    <xf numFmtId="0" fontId="5" fillId="0" borderId="1" xfId="1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23" fillId="0" borderId="11" xfId="0" applyFont="1" applyBorder="1" applyAlignment="1" applyProtection="1">
      <alignment horizontal="left" vertical="center" wrapText="1"/>
      <protection locked="0"/>
    </xf>
    <xf numFmtId="0" fontId="23" fillId="0" borderId="1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0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3" borderId="10" xfId="1" applyFont="1" applyFill="1" applyBorder="1" applyAlignment="1">
      <alignment horizontal="left" vertical="center" wrapText="1"/>
    </xf>
    <xf numFmtId="0" fontId="5" fillId="3" borderId="11" xfId="1" applyFont="1" applyFill="1" applyBorder="1" applyAlignment="1">
      <alignment horizontal="left" vertical="center" wrapText="1"/>
    </xf>
    <xf numFmtId="0" fontId="5" fillId="3" borderId="12" xfId="1" applyFont="1" applyFill="1" applyBorder="1" applyAlignment="1">
      <alignment horizontal="left" vertical="center" wrapText="1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/>
      <protection locked="0"/>
    </xf>
    <xf numFmtId="0" fontId="3" fillId="3" borderId="10" xfId="1" applyFont="1" applyFill="1" applyBorder="1" applyAlignment="1">
      <alignment horizontal="left" vertical="center" wrapText="1"/>
    </xf>
    <xf numFmtId="0" fontId="3" fillId="3" borderId="11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5" fillId="0" borderId="10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left" vertical="center" wrapText="1"/>
    </xf>
    <xf numFmtId="0" fontId="5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1" fillId="0" borderId="11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9" borderId="0" xfId="1" applyFont="1" applyFill="1" applyAlignment="1">
      <alignment horizontal="center" vertical="center" wrapText="1"/>
    </xf>
    <xf numFmtId="0" fontId="6" fillId="9" borderId="15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8" borderId="10" xfId="1" applyFont="1" applyFill="1" applyBorder="1" applyAlignment="1">
      <alignment horizontal="left" vertical="center"/>
    </xf>
    <xf numFmtId="0" fontId="7" fillId="8" borderId="11" xfId="1" applyFont="1" applyFill="1" applyBorder="1" applyAlignment="1">
      <alignment horizontal="left" vertical="center"/>
    </xf>
    <xf numFmtId="0" fontId="7" fillId="8" borderId="12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center" vertical="center" wrapText="1"/>
    </xf>
    <xf numFmtId="0" fontId="6" fillId="8" borderId="10" xfId="1" applyFont="1" applyFill="1" applyBorder="1" applyAlignment="1">
      <alignment horizontal="left" vertical="center"/>
    </xf>
    <xf numFmtId="0" fontId="6" fillId="8" borderId="11" xfId="1" applyFont="1" applyFill="1" applyBorder="1" applyAlignment="1">
      <alignment horizontal="left" vertical="center"/>
    </xf>
    <xf numFmtId="0" fontId="6" fillId="8" borderId="1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98" fillId="0" borderId="5" xfId="0" applyFont="1" applyBorder="1" applyAlignment="1" applyProtection="1">
      <alignment horizontal="center"/>
    </xf>
    <xf numFmtId="0" fontId="94" fillId="0" borderId="0" xfId="0" applyFont="1" applyAlignment="1" applyProtection="1">
      <alignment horizontal="center"/>
      <protection locked="0"/>
    </xf>
    <xf numFmtId="0" fontId="94" fillId="0" borderId="0" xfId="0" applyFont="1" applyAlignment="1" applyProtection="1">
      <alignment horizont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91" fillId="0" borderId="4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left" vertical="center"/>
      <protection locked="0"/>
    </xf>
    <xf numFmtId="0" fontId="6" fillId="8" borderId="10" xfId="1" applyFont="1" applyFill="1" applyBorder="1" applyAlignment="1" applyProtection="1">
      <alignment horizontal="left" vertical="center"/>
      <protection locked="0"/>
    </xf>
    <xf numFmtId="0" fontId="6" fillId="8" borderId="11" xfId="1" applyFont="1" applyFill="1" applyBorder="1" applyAlignment="1" applyProtection="1">
      <alignment horizontal="left" vertical="center"/>
      <protection locked="0"/>
    </xf>
    <xf numFmtId="0" fontId="6" fillId="8" borderId="12" xfId="1" applyFont="1" applyFill="1" applyBorder="1" applyAlignment="1" applyProtection="1">
      <alignment horizontal="left" vertical="center"/>
      <protection locked="0"/>
    </xf>
    <xf numFmtId="0" fontId="3" fillId="0" borderId="4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6" fillId="9" borderId="0" xfId="1" applyFont="1" applyFill="1" applyAlignment="1" applyProtection="1">
      <alignment horizontal="center" vertical="center" wrapText="1"/>
    </xf>
    <xf numFmtId="0" fontId="6" fillId="9" borderId="15" xfId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12" fillId="2" borderId="10" xfId="1" applyFont="1" applyFill="1" applyBorder="1" applyAlignment="1" applyProtection="1">
      <alignment horizontal="left"/>
    </xf>
    <xf numFmtId="0" fontId="12" fillId="2" borderId="11" xfId="1" applyFont="1" applyFill="1" applyBorder="1" applyAlignment="1" applyProtection="1">
      <alignment horizontal="left"/>
    </xf>
    <xf numFmtId="0" fontId="12" fillId="2" borderId="12" xfId="1" applyFont="1" applyFill="1" applyBorder="1" applyAlignment="1" applyProtection="1">
      <alignment horizontal="left"/>
    </xf>
    <xf numFmtId="0" fontId="12" fillId="2" borderId="10" xfId="1" applyFont="1" applyFill="1" applyBorder="1" applyAlignment="1" applyProtection="1">
      <alignment horizontal="left" wrapText="1"/>
    </xf>
    <xf numFmtId="0" fontId="12" fillId="2" borderId="11" xfId="1" applyFont="1" applyFill="1" applyBorder="1" applyAlignment="1" applyProtection="1">
      <alignment horizontal="left" wrapText="1"/>
    </xf>
    <xf numFmtId="0" fontId="12" fillId="2" borderId="12" xfId="1" applyFont="1" applyFill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0" fontId="15" fillId="0" borderId="10" xfId="0" applyFont="1" applyBorder="1" applyAlignment="1" applyProtection="1">
      <alignment horizontal="center" wrapText="1"/>
    </xf>
    <xf numFmtId="0" fontId="15" fillId="0" borderId="12" xfId="0" applyFont="1" applyBorder="1" applyAlignment="1" applyProtection="1">
      <alignment horizontal="center" wrapText="1"/>
    </xf>
    <xf numFmtId="0" fontId="15" fillId="3" borderId="1" xfId="0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24" fillId="9" borderId="0" xfId="1" applyFont="1" applyFill="1" applyBorder="1" applyAlignment="1" applyProtection="1">
      <alignment horizontal="center" vertical="center" wrapText="1"/>
    </xf>
    <xf numFmtId="0" fontId="24" fillId="9" borderId="4" xfId="1" applyFont="1" applyFill="1" applyBorder="1" applyAlignment="1" applyProtection="1">
      <alignment horizontal="center" vertical="center" wrapText="1"/>
    </xf>
    <xf numFmtId="0" fontId="15" fillId="7" borderId="0" xfId="0" applyFont="1" applyFill="1" applyAlignment="1" applyProtection="1">
      <alignment horizontal="center" wrapText="1"/>
    </xf>
    <xf numFmtId="0" fontId="15" fillId="0" borderId="1" xfId="0" applyFont="1" applyBorder="1" applyAlignment="1" applyProtection="1">
      <alignment horizontal="center"/>
    </xf>
    <xf numFmtId="0" fontId="9" fillId="7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/>
    </xf>
    <xf numFmtId="0" fontId="12" fillId="13" borderId="10" xfId="0" applyFont="1" applyFill="1" applyBorder="1" applyAlignment="1" applyProtection="1">
      <alignment horizontal="center"/>
    </xf>
    <xf numFmtId="0" fontId="12" fillId="13" borderId="11" xfId="0" applyFont="1" applyFill="1" applyBorder="1" applyAlignment="1" applyProtection="1">
      <alignment horizontal="center"/>
    </xf>
    <xf numFmtId="0" fontId="12" fillId="13" borderId="12" xfId="0" applyFont="1" applyFill="1" applyBorder="1" applyAlignment="1" applyProtection="1">
      <alignment horizontal="center"/>
    </xf>
    <xf numFmtId="0" fontId="12" fillId="13" borderId="1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3" fillId="4" borderId="10" xfId="1" applyFont="1" applyFill="1" applyBorder="1" applyAlignment="1" applyProtection="1">
      <alignment horizontal="center" vertical="center"/>
    </xf>
    <xf numFmtId="0" fontId="3" fillId="4" borderId="11" xfId="1" applyFont="1" applyFill="1" applyBorder="1" applyAlignment="1" applyProtection="1">
      <alignment horizontal="center" vertical="center"/>
    </xf>
    <xf numFmtId="0" fontId="3" fillId="4" borderId="12" xfId="1" applyFont="1" applyFill="1" applyBorder="1" applyAlignment="1" applyProtection="1">
      <alignment horizontal="center" vertical="center"/>
    </xf>
    <xf numFmtId="0" fontId="9" fillId="7" borderId="1" xfId="0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3" fillId="13" borderId="10" xfId="1" applyFont="1" applyFill="1" applyBorder="1" applyAlignment="1" applyProtection="1">
      <alignment horizontal="center" vertical="center"/>
    </xf>
    <xf numFmtId="0" fontId="3" fillId="13" borderId="11" xfId="1" applyFont="1" applyFill="1" applyBorder="1" applyAlignment="1" applyProtection="1">
      <alignment horizontal="center" vertical="center"/>
    </xf>
    <xf numFmtId="0" fontId="3" fillId="13" borderId="12" xfId="1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2" fillId="13" borderId="10" xfId="1" applyFont="1" applyFill="1" applyBorder="1" applyAlignment="1" applyProtection="1">
      <alignment horizontal="left" vertical="center"/>
    </xf>
    <xf numFmtId="0" fontId="12" fillId="13" borderId="11" xfId="1" applyFont="1" applyFill="1" applyBorder="1" applyAlignment="1" applyProtection="1">
      <alignment horizontal="left" vertical="center"/>
    </xf>
    <xf numFmtId="0" fontId="12" fillId="13" borderId="12" xfId="1" applyFont="1" applyFill="1" applyBorder="1" applyAlignment="1" applyProtection="1">
      <alignment horizontal="left" vertical="center"/>
    </xf>
    <xf numFmtId="0" fontId="9" fillId="0" borderId="1" xfId="0" applyFont="1" applyBorder="1" applyAlignment="1">
      <alignment horizontal="center" wrapText="1"/>
    </xf>
  </cellXfs>
  <cellStyles count="6">
    <cellStyle name="Обычный" xfId="0" builtinId="0"/>
    <cellStyle name="Обычный 2" xfId="1" xr:uid="{00000000-0005-0000-0000-000001000000}"/>
    <cellStyle name="Обычный 3" xfId="3" xr:uid="{00000000-0005-0000-0000-000002000000}"/>
    <cellStyle name="Финансовый" xfId="5" builtinId="3"/>
    <cellStyle name="Финансовый 2" xfId="2" xr:uid="{00000000-0005-0000-0000-000004000000}"/>
    <cellStyle name="Финансовый 3" xfId="4" xr:uid="{00000000-0005-0000-0000-000005000000}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FF"/>
      <color rgb="FFCCFFCC"/>
      <color rgb="FF99FF99"/>
      <color rgb="FFFFFF99"/>
      <color rgb="FFFFCC99"/>
      <color rgb="FFCCECFF"/>
      <color rgb="FFFFFFCC"/>
      <color rgb="FF00FF00"/>
      <color rgb="FFFF33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eg\2020\&#1055;&#1060;&#1061;&#1044;%202020-2022%2030122019%20&#1089;%20&#1079;&#1072;&#1082;&#1083;&#1102;&#1095;&#1077;&#1085;&#1080;&#1077;&#1084;%20(&#1076;&#1083;&#1103;%20&#1096;&#1082;&#1086;&#1083;)%2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8;&#1072;&#1090;&#1100;&#1103;&#1085;&#1072;\&#1055;&#1060;&#1061;&#1044;\&#1055;&#1060;&#1061;&#1044;%202019%20&#1096;&#1082;&#1086;&#1083;&#1099;\12%20&#1076;&#1077;&#1082;&#1072;&#1073;&#1088;&#1100;\3&#1055;&#1060;&#1061;&#1044;%20%20%20&#1085;&#1072;%202019-2021%20&#1075;.&#1075;.%20%20%20&#1052;&#1041;&#1054;&#1059;%20&#1057;&#1054;&#1064;%203%20&#1085;&#1072;%2030%2012%202019%20(1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8;&#1072;&#1090;&#1100;&#1103;&#1085;&#1072;\Downloads\&#1055;&#1060;&#1061;&#1044;%202020-2022%20&#1041;&#1051;&#1040;&#1053;&#1050;%20&#1080;&#1102;&#1085;&#1100;%20&#1085;&#1072;%2016.0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58;&#1072;&#1090;&#1100;&#1103;&#1085;&#1072;\Downloads\&#1055;&#1060;&#1061;&#1044;%202020-2022%20&#1041;&#1051;&#1040;&#1053;&#1050;%20&#1080;&#1102;&#1085;&#1100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4"/>
      <sheetName val="расшифровка 5"/>
      <sheetName val="расшифровка 6"/>
      <sheetName val="расшифровка 2"/>
      <sheetName val="ПРОВЕРКА"/>
      <sheetName val="ПЕЧАТЬ ПФХД"/>
      <sheetName val="ПЕЧАТЬ 2020"/>
    </sheetNames>
    <sheetDataSet>
      <sheetData sheetId="0"/>
      <sheetData sheetId="1"/>
      <sheetData sheetId="2"/>
      <sheetData sheetId="3"/>
      <sheetData sheetId="4"/>
      <sheetData sheetId="5"/>
      <sheetData sheetId="6">
        <row r="45">
          <cell r="G4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Реквизиты"/>
      <sheetName val="Таблица  1"/>
      <sheetName val="Таблица  2"/>
      <sheetName val="печать"/>
    </sheetNames>
    <sheetDataSet>
      <sheetData sheetId="0" refreshError="1"/>
      <sheetData sheetId="1" refreshError="1"/>
      <sheetData sheetId="2" refreshError="1"/>
      <sheetData sheetId="3" refreshError="1">
        <row r="23">
          <cell r="D23">
            <v>0</v>
          </cell>
        </row>
        <row r="35">
          <cell r="D35" t="str">
            <v>113</v>
          </cell>
        </row>
        <row r="37">
          <cell r="D37" t="str">
            <v>831</v>
          </cell>
        </row>
        <row r="38">
          <cell r="D38" t="str">
            <v>851</v>
          </cell>
        </row>
        <row r="39">
          <cell r="D39" t="str">
            <v>852</v>
          </cell>
        </row>
        <row r="40">
          <cell r="D40" t="str">
            <v>853</v>
          </cell>
        </row>
        <row r="43">
          <cell r="D43" t="str">
            <v>243</v>
          </cell>
        </row>
        <row r="44">
          <cell r="D44" t="str">
            <v>243</v>
          </cell>
        </row>
        <row r="49">
          <cell r="D49" t="str">
            <v>244</v>
          </cell>
        </row>
        <row r="50">
          <cell r="D50" t="str">
            <v>244</v>
          </cell>
        </row>
        <row r="51">
          <cell r="D51" t="str">
            <v>244</v>
          </cell>
        </row>
        <row r="52">
          <cell r="D52" t="str">
            <v>244</v>
          </cell>
        </row>
        <row r="53">
          <cell r="D53" t="str">
            <v>244</v>
          </cell>
        </row>
        <row r="54">
          <cell r="D54" t="str">
            <v>244</v>
          </cell>
        </row>
        <row r="55">
          <cell r="D55" t="str">
            <v>244</v>
          </cell>
        </row>
        <row r="56">
          <cell r="D56" t="str">
            <v>244</v>
          </cell>
        </row>
        <row r="57">
          <cell r="D57" t="str">
            <v>244</v>
          </cell>
        </row>
        <row r="58">
          <cell r="D58" t="str">
            <v>х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 t="str">
            <v>х</v>
          </cell>
        </row>
        <row r="65">
          <cell r="D65" t="str">
            <v>х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4"/>
      <sheetName val="расшифровка 5"/>
      <sheetName val="расшифровка 6"/>
      <sheetName val="расшифровка 2"/>
      <sheetName val="ПРОВЕРКА"/>
      <sheetName val="ПЕЧАТЬ ПФХД"/>
      <sheetName val="ПЕЧАТЬ 2020"/>
    </sheetNames>
    <sheetDataSet>
      <sheetData sheetId="0" refreshError="1">
        <row r="238">
          <cell r="B238" t="str">
            <v>текущий ремонт кровли тамбура</v>
          </cell>
          <cell r="E238" t="str">
            <v xml:space="preserve">усл. </v>
          </cell>
        </row>
        <row r="239">
          <cell r="E239" t="str">
            <v xml:space="preserve">усл. </v>
          </cell>
        </row>
        <row r="240">
          <cell r="E240" t="str">
            <v xml:space="preserve">усл. </v>
          </cell>
        </row>
        <row r="241">
          <cell r="E241" t="str">
            <v xml:space="preserve">усл. </v>
          </cell>
        </row>
        <row r="425">
          <cell r="E425" t="str">
            <v>шт.</v>
          </cell>
        </row>
        <row r="426">
          <cell r="E426" t="str">
            <v>шт.</v>
          </cell>
        </row>
        <row r="427">
          <cell r="E427" t="str">
            <v>шт.</v>
          </cell>
        </row>
        <row r="428">
          <cell r="E428" t="str">
            <v>шт.</v>
          </cell>
        </row>
        <row r="429">
          <cell r="E429" t="str">
            <v>шт.</v>
          </cell>
        </row>
        <row r="430">
          <cell r="E430" t="str">
            <v>шт.</v>
          </cell>
        </row>
        <row r="431">
          <cell r="E431" t="str">
            <v>шт.</v>
          </cell>
        </row>
        <row r="432">
          <cell r="E432" t="str">
            <v>шт.</v>
          </cell>
        </row>
        <row r="433">
          <cell r="E433" t="str">
            <v>шт.</v>
          </cell>
        </row>
        <row r="434">
          <cell r="E434" t="str">
            <v>шт.</v>
          </cell>
        </row>
        <row r="435">
          <cell r="E435" t="str">
            <v>шт.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фровка 4"/>
      <sheetName val="расшифровка 5"/>
      <sheetName val="расшифровка 6"/>
      <sheetName val="расшифровка 2"/>
      <sheetName val="ПРОВЕРКА"/>
      <sheetName val="ПЕЧАТЬ ПФХД"/>
      <sheetName val="ПЕЧАТЬ 2020"/>
    </sheetNames>
    <sheetDataSet>
      <sheetData sheetId="0" refreshError="1"/>
      <sheetData sheetId="1" refreshError="1"/>
      <sheetData sheetId="2" refreshError="1"/>
      <sheetData sheetId="3" refreshError="1">
        <row r="163">
          <cell r="B163" t="str">
            <v>ремонт файе</v>
          </cell>
          <cell r="E163" t="str">
            <v>усл.</v>
          </cell>
        </row>
        <row r="164">
          <cell r="B164" t="str">
            <v>уборка снега</v>
          </cell>
          <cell r="E164" t="str">
            <v>усл.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99"/>
    <pageSetUpPr fitToPage="1"/>
  </sheetPr>
  <dimension ref="A2:E71"/>
  <sheetViews>
    <sheetView zoomScale="85" zoomScaleNormal="85" workbookViewId="0">
      <selection activeCell="E71" sqref="E71"/>
    </sheetView>
  </sheetViews>
  <sheetFormatPr defaultColWidth="8.85546875" defaultRowHeight="15" x14ac:dyDescent="0.25"/>
  <cols>
    <col min="1" max="1" width="13.7109375" style="9" customWidth="1"/>
    <col min="2" max="2" width="8.85546875" style="9"/>
    <col min="3" max="3" width="20.7109375" style="9" customWidth="1"/>
    <col min="4" max="4" width="22.7109375" style="9" customWidth="1"/>
    <col min="5" max="5" width="64.5703125" style="9" customWidth="1"/>
    <col min="6" max="16384" width="8.85546875" style="9"/>
  </cols>
  <sheetData>
    <row r="2" spans="1:5" ht="20.25" x14ac:dyDescent="0.3">
      <c r="A2" s="665" t="s">
        <v>490</v>
      </c>
      <c r="B2" s="665"/>
      <c r="C2" s="665"/>
      <c r="D2" s="665"/>
      <c r="E2" s="665"/>
    </row>
    <row r="3" spans="1:5" ht="20.25" x14ac:dyDescent="0.3">
      <c r="A3" s="666" t="s">
        <v>584</v>
      </c>
      <c r="B3" s="666"/>
      <c r="C3" s="666"/>
      <c r="D3" s="666"/>
      <c r="E3" s="666"/>
    </row>
    <row r="4" spans="1:5" ht="52.15" customHeight="1" x14ac:dyDescent="0.25">
      <c r="A4" s="664" t="str">
        <f>'ПЕЧАТЬ СИ'!A2:N2</f>
        <v>Муниципальное бюджетное общеобразовательное учреждение "Средняя общеобразовательная школа с.Пуциловка" Уссурийского городского округа</v>
      </c>
      <c r="B4" s="664"/>
      <c r="C4" s="664"/>
      <c r="D4" s="664"/>
      <c r="E4" s="664"/>
    </row>
    <row r="5" spans="1:5" ht="25.5" customHeight="1" x14ac:dyDescent="0.3">
      <c r="A5" s="440"/>
      <c r="B5" s="577" t="s">
        <v>491</v>
      </c>
      <c r="C5" s="578" t="str">
        <f>'расшифровка 4'!E10</f>
        <v>16</v>
      </c>
      <c r="D5" s="625" t="str">
        <f>'расшифровка 4'!F10</f>
        <v>февраля</v>
      </c>
      <c r="E5" s="601">
        <f>'расшифровка 4'!G10</f>
        <v>2022</v>
      </c>
    </row>
    <row r="6" spans="1:5" ht="18.75" x14ac:dyDescent="0.3">
      <c r="A6" s="440"/>
      <c r="B6" s="440"/>
      <c r="C6" s="440"/>
      <c r="D6" s="440"/>
      <c r="E6" s="440"/>
    </row>
    <row r="7" spans="1:5" ht="22.5" hidden="1" customHeight="1" x14ac:dyDescent="0.25">
      <c r="A7" s="667" t="s">
        <v>492</v>
      </c>
      <c r="B7" s="441" t="s">
        <v>169</v>
      </c>
      <c r="C7" s="441" t="s">
        <v>0</v>
      </c>
      <c r="D7" s="441" t="s">
        <v>208</v>
      </c>
      <c r="E7" s="441" t="s">
        <v>493</v>
      </c>
    </row>
    <row r="8" spans="1:5" s="524" customFormat="1" ht="18.75" hidden="1" x14ac:dyDescent="0.2">
      <c r="A8" s="668"/>
      <c r="B8" s="526"/>
      <c r="C8" s="526"/>
      <c r="D8" s="527">
        <f>D9</f>
        <v>0</v>
      </c>
      <c r="E8" s="526" t="s">
        <v>585</v>
      </c>
    </row>
    <row r="9" spans="1:5" s="524" customFormat="1" ht="19.5" hidden="1" x14ac:dyDescent="0.2">
      <c r="A9" s="668"/>
      <c r="B9" s="579"/>
      <c r="C9" s="580"/>
      <c r="D9" s="581">
        <f>SUM(D10:D16)+D17+D18+D19</f>
        <v>0</v>
      </c>
      <c r="E9" s="580" t="s">
        <v>494</v>
      </c>
    </row>
    <row r="10" spans="1:5" ht="18.75" hidden="1" x14ac:dyDescent="0.3">
      <c r="A10" s="668"/>
      <c r="B10" s="442"/>
      <c r="C10" s="442"/>
      <c r="D10" s="443"/>
      <c r="E10" s="676"/>
    </row>
    <row r="11" spans="1:5" ht="18.75" hidden="1" x14ac:dyDescent="0.3">
      <c r="A11" s="668"/>
      <c r="B11" s="442"/>
      <c r="C11" s="442"/>
      <c r="D11" s="443"/>
      <c r="E11" s="677"/>
    </row>
    <row r="12" spans="1:5" ht="18.75" hidden="1" x14ac:dyDescent="0.3">
      <c r="A12" s="668"/>
      <c r="B12" s="442"/>
      <c r="C12" s="442"/>
      <c r="D12" s="443"/>
      <c r="E12" s="444"/>
    </row>
    <row r="13" spans="1:5" ht="18.75" hidden="1" x14ac:dyDescent="0.3">
      <c r="A13" s="668"/>
      <c r="B13" s="442"/>
      <c r="C13" s="442"/>
      <c r="D13" s="443"/>
      <c r="E13" s="444"/>
    </row>
    <row r="14" spans="1:5" ht="18.75" hidden="1" x14ac:dyDescent="0.3">
      <c r="A14" s="668"/>
      <c r="B14" s="442"/>
      <c r="C14" s="442"/>
      <c r="D14" s="443"/>
      <c r="E14" s="444"/>
    </row>
    <row r="15" spans="1:5" ht="18.75" hidden="1" x14ac:dyDescent="0.3">
      <c r="A15" s="668"/>
      <c r="B15" s="442"/>
      <c r="C15" s="442"/>
      <c r="D15" s="443"/>
      <c r="E15" s="444"/>
    </row>
    <row r="16" spans="1:5" ht="18.75" hidden="1" x14ac:dyDescent="0.3">
      <c r="A16" s="668"/>
      <c r="B16" s="442"/>
      <c r="C16" s="442"/>
      <c r="D16" s="443"/>
      <c r="E16" s="444"/>
    </row>
    <row r="17" spans="1:5" s="524" customFormat="1" ht="19.5" hidden="1" x14ac:dyDescent="0.3">
      <c r="A17" s="668"/>
      <c r="B17" s="522"/>
      <c r="C17" s="522"/>
      <c r="D17" s="523"/>
      <c r="E17" s="525"/>
    </row>
    <row r="18" spans="1:5" ht="18.75" hidden="1" x14ac:dyDescent="0.3">
      <c r="A18" s="668"/>
      <c r="B18" s="442"/>
      <c r="C18" s="442"/>
      <c r="D18" s="443"/>
      <c r="E18" s="444"/>
    </row>
    <row r="19" spans="1:5" ht="18.75" hidden="1" x14ac:dyDescent="0.3">
      <c r="A19" s="668"/>
      <c r="B19" s="442"/>
      <c r="C19" s="442"/>
      <c r="D19" s="443"/>
      <c r="E19" s="444"/>
    </row>
    <row r="20" spans="1:5" ht="18.75" hidden="1" x14ac:dyDescent="0.3">
      <c r="A20" s="668"/>
      <c r="B20" s="442"/>
      <c r="C20" s="442"/>
      <c r="D20" s="443"/>
      <c r="E20" s="444"/>
    </row>
    <row r="21" spans="1:5" ht="18.75" hidden="1" x14ac:dyDescent="0.3">
      <c r="A21" s="668"/>
      <c r="B21" s="442"/>
      <c r="C21" s="442"/>
      <c r="D21" s="443"/>
      <c r="E21" s="444"/>
    </row>
    <row r="22" spans="1:5" ht="18.75" hidden="1" x14ac:dyDescent="0.3">
      <c r="A22" s="668"/>
      <c r="B22" s="442"/>
      <c r="C22" s="442"/>
      <c r="D22" s="443"/>
      <c r="E22" s="444"/>
    </row>
    <row r="23" spans="1:5" ht="18.75" hidden="1" x14ac:dyDescent="0.3">
      <c r="A23" s="668"/>
      <c r="B23" s="442"/>
      <c r="C23" s="442"/>
      <c r="D23" s="443"/>
      <c r="E23" s="444"/>
    </row>
    <row r="24" spans="1:5" ht="18.75" hidden="1" x14ac:dyDescent="0.3">
      <c r="A24" s="668"/>
      <c r="B24" s="442"/>
      <c r="C24" s="442"/>
      <c r="D24" s="443"/>
      <c r="E24" s="444"/>
    </row>
    <row r="25" spans="1:5" s="524" customFormat="1" ht="19.5" hidden="1" x14ac:dyDescent="0.3">
      <c r="A25" s="668"/>
      <c r="B25" s="582"/>
      <c r="C25" s="582"/>
      <c r="D25" s="583">
        <f>SUM(D26:D31)</f>
        <v>0</v>
      </c>
      <c r="E25" s="580" t="s">
        <v>495</v>
      </c>
    </row>
    <row r="26" spans="1:5" ht="18.75" hidden="1" x14ac:dyDescent="0.3">
      <c r="A26" s="668"/>
      <c r="B26" s="442"/>
      <c r="C26" s="442"/>
      <c r="D26" s="443"/>
      <c r="E26" s="444"/>
    </row>
    <row r="27" spans="1:5" ht="18.75" hidden="1" x14ac:dyDescent="0.3">
      <c r="A27" s="668"/>
      <c r="B27" s="442"/>
      <c r="C27" s="442"/>
      <c r="D27" s="443"/>
      <c r="E27" s="444"/>
    </row>
    <row r="28" spans="1:5" ht="18.75" hidden="1" x14ac:dyDescent="0.3">
      <c r="A28" s="668"/>
      <c r="B28" s="442"/>
      <c r="C28" s="442"/>
      <c r="D28" s="443"/>
      <c r="E28" s="444"/>
    </row>
    <row r="29" spans="1:5" ht="18.75" hidden="1" x14ac:dyDescent="0.3">
      <c r="A29" s="668"/>
      <c r="B29" s="442"/>
      <c r="C29" s="442"/>
      <c r="D29" s="443"/>
      <c r="E29" s="444"/>
    </row>
    <row r="30" spans="1:5" ht="18.75" hidden="1" x14ac:dyDescent="0.3">
      <c r="A30" s="668"/>
      <c r="B30" s="442"/>
      <c r="C30" s="442"/>
      <c r="D30" s="443"/>
      <c r="E30" s="444"/>
    </row>
    <row r="31" spans="1:5" ht="18.75" hidden="1" x14ac:dyDescent="0.3">
      <c r="A31" s="668"/>
      <c r="B31" s="442"/>
      <c r="C31" s="442"/>
      <c r="D31" s="443"/>
      <c r="E31" s="444"/>
    </row>
    <row r="32" spans="1:5" s="524" customFormat="1" ht="19.5" hidden="1" x14ac:dyDescent="0.3">
      <c r="A32" s="668"/>
      <c r="B32" s="582"/>
      <c r="C32" s="582"/>
      <c r="D32" s="583">
        <f>SUM(D33:D37)</f>
        <v>0</v>
      </c>
      <c r="E32" s="580" t="s">
        <v>496</v>
      </c>
    </row>
    <row r="33" spans="1:5" ht="18.75" hidden="1" x14ac:dyDescent="0.3">
      <c r="A33" s="668"/>
      <c r="B33" s="442"/>
      <c r="C33" s="442"/>
      <c r="D33" s="443"/>
      <c r="E33" s="444"/>
    </row>
    <row r="34" spans="1:5" ht="18.75" hidden="1" x14ac:dyDescent="0.3">
      <c r="A34" s="668"/>
      <c r="B34" s="442"/>
      <c r="C34" s="442"/>
      <c r="D34" s="443"/>
      <c r="E34" s="444"/>
    </row>
    <row r="35" spans="1:5" ht="18.75" hidden="1" x14ac:dyDescent="0.3">
      <c r="A35" s="668"/>
      <c r="B35" s="442"/>
      <c r="C35" s="442"/>
      <c r="D35" s="443"/>
      <c r="E35" s="444"/>
    </row>
    <row r="36" spans="1:5" ht="18.75" hidden="1" x14ac:dyDescent="0.3">
      <c r="A36" s="668"/>
      <c r="B36" s="442"/>
      <c r="C36" s="442"/>
      <c r="D36" s="443"/>
      <c r="E36" s="444"/>
    </row>
    <row r="37" spans="1:5" ht="18.75" hidden="1" x14ac:dyDescent="0.3">
      <c r="A37" s="669"/>
      <c r="B37" s="442"/>
      <c r="C37" s="442"/>
      <c r="D37" s="443"/>
      <c r="E37" s="444"/>
    </row>
    <row r="38" spans="1:5" s="524" customFormat="1" ht="18.75" hidden="1" x14ac:dyDescent="0.2">
      <c r="A38" s="596"/>
      <c r="B38" s="599"/>
      <c r="C38" s="599"/>
      <c r="D38" s="600">
        <f>D32+D25</f>
        <v>0</v>
      </c>
      <c r="E38" s="599" t="s">
        <v>586</v>
      </c>
    </row>
    <row r="39" spans="1:5" s="524" customFormat="1" ht="18.75" hidden="1" x14ac:dyDescent="0.3">
      <c r="A39" s="582" t="s">
        <v>497</v>
      </c>
      <c r="B39" s="582" t="s">
        <v>30</v>
      </c>
      <c r="C39" s="582" t="s">
        <v>30</v>
      </c>
      <c r="D39" s="597">
        <f>D9+D17+D25+D32</f>
        <v>0</v>
      </c>
      <c r="E39" s="598"/>
    </row>
    <row r="41" spans="1:5" ht="18.75" x14ac:dyDescent="0.25">
      <c r="A41" s="670" t="s">
        <v>498</v>
      </c>
      <c r="B41" s="441" t="s">
        <v>169</v>
      </c>
      <c r="C41" s="441" t="s">
        <v>0</v>
      </c>
      <c r="D41" s="441" t="s">
        <v>208</v>
      </c>
      <c r="E41" s="441" t="s">
        <v>493</v>
      </c>
    </row>
    <row r="42" spans="1:5" ht="38.25" customHeight="1" x14ac:dyDescent="0.3">
      <c r="A42" s="671"/>
      <c r="B42" s="442">
        <v>243</v>
      </c>
      <c r="C42" s="442">
        <v>225</v>
      </c>
      <c r="D42" s="445">
        <v>118000</v>
      </c>
      <c r="E42" s="1324" t="s">
        <v>703</v>
      </c>
    </row>
    <row r="43" spans="1:5" ht="18.75" hidden="1" x14ac:dyDescent="0.3">
      <c r="A43" s="671"/>
      <c r="B43" s="442"/>
      <c r="C43" s="442"/>
      <c r="D43" s="445"/>
      <c r="E43" s="444"/>
    </row>
    <row r="44" spans="1:5" ht="18.75" hidden="1" x14ac:dyDescent="0.3">
      <c r="A44" s="671"/>
      <c r="B44" s="442"/>
      <c r="C44" s="442"/>
      <c r="D44" s="445"/>
      <c r="E44" s="444"/>
    </row>
    <row r="45" spans="1:5" ht="18.75" hidden="1" x14ac:dyDescent="0.3">
      <c r="A45" s="671"/>
      <c r="B45" s="442"/>
      <c r="C45" s="442"/>
      <c r="D45" s="445"/>
      <c r="E45" s="444"/>
    </row>
    <row r="46" spans="1:5" ht="18.75" hidden="1" x14ac:dyDescent="0.3">
      <c r="A46" s="671"/>
      <c r="B46" s="442"/>
      <c r="C46" s="442"/>
      <c r="D46" s="445"/>
      <c r="E46" s="444"/>
    </row>
    <row r="47" spans="1:5" ht="18.75" hidden="1" x14ac:dyDescent="0.3">
      <c r="A47" s="671"/>
      <c r="B47" s="442"/>
      <c r="C47" s="442"/>
      <c r="D47" s="445"/>
      <c r="E47" s="444"/>
    </row>
    <row r="48" spans="1:5" ht="18.75" hidden="1" x14ac:dyDescent="0.3">
      <c r="A48" s="671"/>
      <c r="B48" s="442"/>
      <c r="C48" s="442"/>
      <c r="D48" s="445"/>
      <c r="E48" s="444"/>
    </row>
    <row r="49" spans="1:5" ht="18.75" hidden="1" x14ac:dyDescent="0.3">
      <c r="A49" s="671"/>
      <c r="B49" s="442"/>
      <c r="C49" s="442"/>
      <c r="D49" s="445"/>
      <c r="E49" s="444"/>
    </row>
    <row r="50" spans="1:5" ht="18.75" hidden="1" x14ac:dyDescent="0.3">
      <c r="A50" s="671"/>
      <c r="B50" s="442"/>
      <c r="C50" s="442"/>
      <c r="D50" s="445"/>
      <c r="E50" s="444"/>
    </row>
    <row r="51" spans="1:5" ht="18.75" hidden="1" x14ac:dyDescent="0.3">
      <c r="A51" s="672"/>
      <c r="B51" s="442"/>
      <c r="C51" s="442"/>
      <c r="D51" s="445"/>
      <c r="E51" s="444"/>
    </row>
    <row r="52" spans="1:5" ht="18.75" x14ac:dyDescent="0.3">
      <c r="A52" s="588" t="s">
        <v>499</v>
      </c>
      <c r="B52" s="589" t="s">
        <v>30</v>
      </c>
      <c r="C52" s="589" t="s">
        <v>30</v>
      </c>
      <c r="D52" s="590">
        <f>SUM(D42:D51)</f>
        <v>118000</v>
      </c>
      <c r="E52" s="591"/>
    </row>
    <row r="53" spans="1:5" hidden="1" x14ac:dyDescent="0.25"/>
    <row r="54" spans="1:5" ht="18.75" hidden="1" x14ac:dyDescent="0.25">
      <c r="A54" s="673" t="s">
        <v>500</v>
      </c>
      <c r="B54" s="441" t="s">
        <v>169</v>
      </c>
      <c r="C54" s="441" t="s">
        <v>0</v>
      </c>
      <c r="D54" s="441" t="s">
        <v>208</v>
      </c>
      <c r="E54" s="441" t="s">
        <v>493</v>
      </c>
    </row>
    <row r="55" spans="1:5" ht="18.75" hidden="1" x14ac:dyDescent="0.3">
      <c r="A55" s="674"/>
      <c r="B55" s="442"/>
      <c r="C55" s="442"/>
      <c r="D55" s="445"/>
      <c r="E55" s="444"/>
    </row>
    <row r="56" spans="1:5" ht="18.75" hidden="1" x14ac:dyDescent="0.3">
      <c r="A56" s="674"/>
      <c r="B56" s="442"/>
      <c r="C56" s="442"/>
      <c r="D56" s="445"/>
      <c r="E56" s="444"/>
    </row>
    <row r="57" spans="1:5" ht="18.75" hidden="1" x14ac:dyDescent="0.3">
      <c r="A57" s="675"/>
      <c r="B57" s="442"/>
      <c r="C57" s="442"/>
      <c r="D57" s="445"/>
      <c r="E57" s="444"/>
    </row>
    <row r="58" spans="1:5" ht="18.75" hidden="1" x14ac:dyDescent="0.3">
      <c r="A58" s="584" t="s">
        <v>501</v>
      </c>
      <c r="B58" s="586" t="s">
        <v>30</v>
      </c>
      <c r="C58" s="586" t="s">
        <v>30</v>
      </c>
      <c r="D58" s="585">
        <f>SUM(D55:D57)</f>
        <v>0</v>
      </c>
      <c r="E58" s="587"/>
    </row>
    <row r="59" spans="1:5" ht="18.75" hidden="1" x14ac:dyDescent="0.3">
      <c r="A59" s="440"/>
      <c r="B59" s="440"/>
      <c r="C59" s="440"/>
      <c r="D59" s="446"/>
      <c r="E59" s="440"/>
    </row>
    <row r="60" spans="1:5" ht="18.75" hidden="1" x14ac:dyDescent="0.25">
      <c r="A60" s="661" t="s">
        <v>502</v>
      </c>
      <c r="B60" s="441" t="s">
        <v>169</v>
      </c>
      <c r="C60" s="441" t="s">
        <v>0</v>
      </c>
      <c r="D60" s="441" t="s">
        <v>208</v>
      </c>
      <c r="E60" s="441" t="s">
        <v>493</v>
      </c>
    </row>
    <row r="61" spans="1:5" ht="18.75" hidden="1" x14ac:dyDescent="0.3">
      <c r="A61" s="662"/>
      <c r="B61" s="442"/>
      <c r="C61" s="442"/>
      <c r="D61" s="445"/>
      <c r="E61" s="444"/>
    </row>
    <row r="62" spans="1:5" ht="18.75" hidden="1" x14ac:dyDescent="0.3">
      <c r="A62" s="662"/>
      <c r="B62" s="442"/>
      <c r="C62" s="442"/>
      <c r="D62" s="445"/>
      <c r="E62" s="444"/>
    </row>
    <row r="63" spans="1:5" ht="18.75" hidden="1" x14ac:dyDescent="0.3">
      <c r="A63" s="662"/>
      <c r="B63" s="442"/>
      <c r="C63" s="442"/>
      <c r="D63" s="445"/>
      <c r="E63" s="444"/>
    </row>
    <row r="64" spans="1:5" ht="18.75" hidden="1" x14ac:dyDescent="0.3">
      <c r="A64" s="662"/>
      <c r="B64" s="442"/>
      <c r="C64" s="442"/>
      <c r="D64" s="445"/>
      <c r="E64" s="444"/>
    </row>
    <row r="65" spans="1:5" ht="18.75" hidden="1" x14ac:dyDescent="0.3">
      <c r="A65" s="662"/>
      <c r="B65" s="442"/>
      <c r="C65" s="442"/>
      <c r="D65" s="445"/>
      <c r="E65" s="444"/>
    </row>
    <row r="66" spans="1:5" ht="18.75" hidden="1" x14ac:dyDescent="0.3">
      <c r="A66" s="662"/>
      <c r="B66" s="442"/>
      <c r="C66" s="442"/>
      <c r="D66" s="445"/>
      <c r="E66" s="444"/>
    </row>
    <row r="67" spans="1:5" ht="18.75" hidden="1" x14ac:dyDescent="0.3">
      <c r="A67" s="663"/>
      <c r="B67" s="442"/>
      <c r="C67" s="442"/>
      <c r="D67" s="445"/>
      <c r="E67" s="444"/>
    </row>
    <row r="68" spans="1:5" ht="18.75" hidden="1" x14ac:dyDescent="0.3">
      <c r="A68" s="592" t="s">
        <v>503</v>
      </c>
      <c r="B68" s="593" t="s">
        <v>30</v>
      </c>
      <c r="C68" s="593" t="s">
        <v>30</v>
      </c>
      <c r="D68" s="594">
        <f>SUM(D61:D67)</f>
        <v>0</v>
      </c>
      <c r="E68" s="595"/>
    </row>
    <row r="70" spans="1:5" ht="21.75" customHeight="1" x14ac:dyDescent="0.25"/>
    <row r="71" spans="1:5" s="557" customFormat="1" ht="23.25" customHeight="1" x14ac:dyDescent="0.3">
      <c r="A71" s="626" t="str">
        <f>'ПЕЧАТЬ СИ'!A80</f>
        <v>Заместитель директора  ___________________Лукьяненко К.А</v>
      </c>
      <c r="B71" s="626"/>
      <c r="C71" s="626"/>
      <c r="D71" s="627"/>
      <c r="E71" s="628"/>
    </row>
  </sheetData>
  <mergeCells count="8">
    <mergeCell ref="A60:A67"/>
    <mergeCell ref="A4:E4"/>
    <mergeCell ref="A2:E2"/>
    <mergeCell ref="A3:E3"/>
    <mergeCell ref="A7:A37"/>
    <mergeCell ref="A41:A51"/>
    <mergeCell ref="A54:A57"/>
    <mergeCell ref="E10:E11"/>
  </mergeCells>
  <pageMargins left="0.51181102362204722" right="0" top="0.35433070866141736" bottom="0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CC99"/>
  </sheetPr>
  <dimension ref="A1:V255"/>
  <sheetViews>
    <sheetView view="pageBreakPreview" topLeftCell="A178" zoomScale="55" zoomScaleNormal="55" zoomScaleSheetLayoutView="55" workbookViewId="0">
      <selection activeCell="A126" sqref="A126:XFD159"/>
    </sheetView>
  </sheetViews>
  <sheetFormatPr defaultColWidth="9.140625" defaultRowHeight="12.75" x14ac:dyDescent="0.2"/>
  <cols>
    <col min="1" max="1" width="4.7109375" style="125" customWidth="1"/>
    <col min="2" max="2" width="11.42578125" style="125" customWidth="1"/>
    <col min="3" max="3" width="16.85546875" style="125" customWidth="1"/>
    <col min="4" max="4" width="17.42578125" style="125" customWidth="1"/>
    <col min="5" max="5" width="19.28515625" style="125" customWidth="1"/>
    <col min="6" max="6" width="19" style="125" customWidth="1"/>
    <col min="7" max="7" width="54.85546875" style="125" customWidth="1"/>
    <col min="8" max="8" width="12.140625" style="125" customWidth="1"/>
    <col min="9" max="9" width="9.85546875" style="125" customWidth="1"/>
    <col min="10" max="10" width="18.7109375" style="125" customWidth="1"/>
    <col min="11" max="11" width="26.28515625" style="125" customWidth="1"/>
    <col min="12" max="12" width="26.85546875" style="125" customWidth="1"/>
    <col min="13" max="13" width="34.140625" style="125" customWidth="1"/>
    <col min="14" max="14" width="27.7109375" style="125" customWidth="1"/>
    <col min="15" max="15" width="3.42578125" style="125" customWidth="1"/>
    <col min="16" max="16" width="30.85546875" style="189" customWidth="1"/>
    <col min="17" max="17" width="30.5703125" style="189" customWidth="1"/>
    <col min="18" max="19" width="26.28515625" style="189" customWidth="1"/>
    <col min="20" max="20" width="9.28515625" style="125" customWidth="1"/>
    <col min="21" max="21" width="11.42578125" style="125" customWidth="1"/>
    <col min="22" max="22" width="9.85546875" style="125" customWidth="1"/>
    <col min="23" max="16384" width="9.140625" style="125"/>
  </cols>
  <sheetData>
    <row r="1" spans="1:16" s="126" customFormat="1" ht="24" customHeight="1" x14ac:dyDescent="0.3">
      <c r="A1" s="186"/>
      <c r="B1" s="741"/>
      <c r="C1" s="741"/>
      <c r="D1" s="741"/>
      <c r="E1" s="742"/>
      <c r="F1" s="742"/>
      <c r="G1" s="186"/>
      <c r="H1" s="186"/>
      <c r="I1" s="186"/>
      <c r="J1" s="187"/>
      <c r="M1" s="212" t="s">
        <v>302</v>
      </c>
      <c r="N1" s="188"/>
      <c r="O1" s="186"/>
    </row>
    <row r="2" spans="1:16" s="126" customFormat="1" ht="24" customHeight="1" x14ac:dyDescent="0.3">
      <c r="A2" s="186"/>
      <c r="B2" s="629"/>
      <c r="C2" s="629"/>
      <c r="D2" s="629"/>
      <c r="E2" s="743"/>
      <c r="F2" s="743"/>
      <c r="G2" s="186"/>
      <c r="H2" s="186"/>
      <c r="I2" s="186"/>
      <c r="L2" s="753" t="s">
        <v>457</v>
      </c>
      <c r="M2" s="216"/>
      <c r="N2" s="216"/>
      <c r="O2" s="186"/>
    </row>
    <row r="3" spans="1:16" s="126" customFormat="1" ht="24" customHeight="1" x14ac:dyDescent="0.3">
      <c r="A3" s="186"/>
      <c r="B3" s="744"/>
      <c r="C3" s="744"/>
      <c r="D3" s="744"/>
      <c r="E3" s="743"/>
      <c r="F3" s="743"/>
      <c r="G3" s="186"/>
      <c r="H3" s="186"/>
      <c r="I3" s="186"/>
      <c r="J3" s="630"/>
      <c r="L3" s="753"/>
      <c r="M3" s="216"/>
      <c r="N3" s="216"/>
      <c r="O3" s="186"/>
    </row>
    <row r="4" spans="1:16" s="126" customFormat="1" ht="24" customHeight="1" x14ac:dyDescent="0.3">
      <c r="A4" s="186"/>
      <c r="B4" s="631"/>
      <c r="C4" s="631"/>
      <c r="D4" s="631"/>
      <c r="E4" s="632"/>
      <c r="F4" s="632"/>
      <c r="G4" s="186"/>
      <c r="H4" s="186"/>
      <c r="I4" s="186"/>
      <c r="J4" s="630"/>
      <c r="L4" s="753"/>
      <c r="M4" s="633"/>
      <c r="N4" s="634" t="s">
        <v>636</v>
      </c>
      <c r="O4" s="186"/>
    </row>
    <row r="5" spans="1:16" s="126" customFormat="1" ht="37.15" customHeight="1" x14ac:dyDescent="0.3">
      <c r="A5" s="186"/>
      <c r="B5" s="744"/>
      <c r="C5" s="744"/>
      <c r="D5" s="744"/>
      <c r="E5" s="635"/>
      <c r="F5" s="186"/>
      <c r="G5" s="186"/>
      <c r="H5" s="186"/>
      <c r="I5" s="186"/>
      <c r="J5" s="630"/>
      <c r="K5" s="636"/>
      <c r="L5" s="646" t="s">
        <v>700</v>
      </c>
      <c r="M5" s="637"/>
      <c r="N5" s="638"/>
      <c r="O5" s="186"/>
    </row>
    <row r="6" spans="1:16" ht="37.5" customHeight="1" x14ac:dyDescent="0.35">
      <c r="A6" s="184"/>
      <c r="B6" s="749" t="s">
        <v>685</v>
      </c>
      <c r="C6" s="749"/>
      <c r="D6" s="749"/>
      <c r="E6" s="749"/>
      <c r="F6" s="749"/>
      <c r="G6" s="749"/>
      <c r="H6" s="749"/>
      <c r="I6" s="749"/>
      <c r="J6" s="749"/>
      <c r="K6" s="749"/>
      <c r="L6" s="749"/>
      <c r="M6" s="749"/>
      <c r="N6" s="749"/>
      <c r="O6" s="184"/>
    </row>
    <row r="7" spans="1:16" ht="22.5" customHeight="1" x14ac:dyDescent="0.25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8"/>
      <c r="M7" s="129" t="s">
        <v>194</v>
      </c>
    </row>
    <row r="8" spans="1:16" ht="22.5" customHeight="1" x14ac:dyDescent="0.3">
      <c r="B8" s="127"/>
      <c r="C8" s="130"/>
      <c r="D8" s="130"/>
      <c r="E8" s="130"/>
      <c r="F8" s="130"/>
      <c r="G8" s="130"/>
      <c r="H8" s="130"/>
      <c r="I8" s="130"/>
      <c r="J8" s="130"/>
      <c r="K8" s="130"/>
      <c r="L8" s="131" t="s">
        <v>163</v>
      </c>
      <c r="M8" s="645">
        <v>44608</v>
      </c>
    </row>
    <row r="9" spans="1:16" ht="22.5" customHeight="1" x14ac:dyDescent="0.3">
      <c r="B9" s="750" t="s">
        <v>195</v>
      </c>
      <c r="C9" s="750"/>
      <c r="D9" s="750"/>
      <c r="E9" s="751" t="s">
        <v>196</v>
      </c>
      <c r="F9" s="751"/>
      <c r="G9" s="751"/>
      <c r="H9" s="751"/>
      <c r="I9" s="751"/>
      <c r="J9" s="751"/>
      <c r="K9" s="751"/>
      <c r="L9" s="131" t="s">
        <v>197</v>
      </c>
      <c r="M9" s="639" t="s">
        <v>326</v>
      </c>
    </row>
    <row r="10" spans="1:16" ht="20.25" customHeight="1" x14ac:dyDescent="0.3">
      <c r="B10" s="750"/>
      <c r="C10" s="750"/>
      <c r="D10" s="750"/>
      <c r="E10" s="752"/>
      <c r="F10" s="752"/>
      <c r="G10" s="752"/>
      <c r="H10" s="752"/>
      <c r="I10" s="752"/>
      <c r="J10" s="752"/>
      <c r="K10" s="752"/>
      <c r="L10" s="131" t="s">
        <v>198</v>
      </c>
      <c r="M10" s="640" t="s">
        <v>295</v>
      </c>
    </row>
    <row r="11" spans="1:16" ht="20.25" customHeight="1" x14ac:dyDescent="0.3">
      <c r="B11" s="127"/>
      <c r="C11" s="130"/>
      <c r="D11" s="130"/>
      <c r="E11" s="130"/>
      <c r="F11" s="130"/>
      <c r="G11" s="130"/>
      <c r="H11" s="130"/>
      <c r="I11" s="130"/>
      <c r="J11" s="130"/>
      <c r="K11" s="130"/>
      <c r="L11" s="131" t="s">
        <v>197</v>
      </c>
      <c r="M11" s="641" t="s">
        <v>637</v>
      </c>
    </row>
    <row r="12" spans="1:16" ht="20.25" customHeight="1" x14ac:dyDescent="0.3">
      <c r="B12" s="745" t="s">
        <v>199</v>
      </c>
      <c r="C12" s="745"/>
      <c r="D12" s="745"/>
      <c r="E12" s="746" t="s">
        <v>638</v>
      </c>
      <c r="F12" s="746"/>
      <c r="G12" s="746"/>
      <c r="H12" s="746"/>
      <c r="I12" s="746"/>
      <c r="J12" s="746"/>
      <c r="K12" s="746"/>
      <c r="L12" s="131" t="s">
        <v>200</v>
      </c>
      <c r="M12" s="642">
        <v>2511037727</v>
      </c>
      <c r="O12" s="132"/>
    </row>
    <row r="13" spans="1:16" ht="20.25" customHeight="1" x14ac:dyDescent="0.3">
      <c r="B13" s="745"/>
      <c r="C13" s="745"/>
      <c r="D13" s="745"/>
      <c r="E13" s="747"/>
      <c r="F13" s="747"/>
      <c r="G13" s="747"/>
      <c r="H13" s="747"/>
      <c r="I13" s="747"/>
      <c r="J13" s="747"/>
      <c r="K13" s="747"/>
      <c r="L13" s="131" t="s">
        <v>201</v>
      </c>
      <c r="M13" s="643">
        <v>251101001</v>
      </c>
      <c r="O13" s="133"/>
    </row>
    <row r="14" spans="1:16" ht="22.5" customHeight="1" x14ac:dyDescent="0.3">
      <c r="B14" s="127"/>
      <c r="C14" s="748" t="s">
        <v>202</v>
      </c>
      <c r="D14" s="748"/>
      <c r="E14" s="748" t="s">
        <v>203</v>
      </c>
      <c r="F14" s="748"/>
      <c r="G14" s="130"/>
      <c r="H14" s="130"/>
      <c r="I14" s="130"/>
      <c r="J14" s="130"/>
      <c r="K14" s="130"/>
      <c r="L14" s="131" t="s">
        <v>204</v>
      </c>
      <c r="M14" s="643">
        <v>383</v>
      </c>
      <c r="O14" s="133"/>
    </row>
    <row r="15" spans="1:16" ht="10.15" customHeight="1" x14ac:dyDescent="0.3">
      <c r="B15" s="134"/>
      <c r="C15" s="718"/>
      <c r="D15" s="718"/>
      <c r="E15" s="718"/>
      <c r="F15" s="718"/>
      <c r="G15" s="134"/>
      <c r="H15" s="134"/>
      <c r="I15" s="134"/>
      <c r="J15" s="134"/>
      <c r="K15" s="134"/>
      <c r="L15" s="134"/>
      <c r="M15" s="134"/>
      <c r="N15" s="134"/>
      <c r="O15" s="133"/>
      <c r="P15" s="216"/>
    </row>
    <row r="16" spans="1:16" ht="9.1999999999999993" hidden="1" customHeight="1" x14ac:dyDescent="0.3">
      <c r="B16" s="719"/>
      <c r="C16" s="719"/>
      <c r="D16" s="719"/>
      <c r="E16" s="719"/>
      <c r="F16" s="719"/>
      <c r="G16" s="719"/>
      <c r="H16" s="719"/>
      <c r="I16" s="719"/>
      <c r="J16" s="719"/>
      <c r="K16" s="719"/>
      <c r="L16" s="719"/>
      <c r="M16" s="719"/>
      <c r="N16" s="719"/>
      <c r="O16" s="133"/>
    </row>
    <row r="17" spans="1:22" ht="20.25" customHeight="1" x14ac:dyDescent="0.3">
      <c r="B17" s="127"/>
      <c r="C17" s="739" t="s">
        <v>205</v>
      </c>
      <c r="D17" s="739"/>
      <c r="E17" s="739"/>
      <c r="F17" s="739"/>
      <c r="G17" s="739"/>
      <c r="H17" s="740"/>
      <c r="I17" s="740"/>
      <c r="J17" s="740"/>
      <c r="K17" s="740"/>
      <c r="L17" s="740"/>
      <c r="M17" s="740"/>
      <c r="N17" s="127"/>
      <c r="P17" s="230" t="s">
        <v>327</v>
      </c>
      <c r="Q17" s="250"/>
    </row>
    <row r="18" spans="1:22" s="135" customFormat="1" ht="24" customHeight="1" x14ac:dyDescent="0.3">
      <c r="B18" s="767" t="s">
        <v>114</v>
      </c>
      <c r="C18" s="768"/>
      <c r="D18" s="768"/>
      <c r="E18" s="768"/>
      <c r="F18" s="768"/>
      <c r="G18" s="769"/>
      <c r="H18" s="760" t="s">
        <v>206</v>
      </c>
      <c r="I18" s="761"/>
      <c r="J18" s="725" t="s">
        <v>207</v>
      </c>
      <c r="K18" s="727" t="s">
        <v>208</v>
      </c>
      <c r="L18" s="727"/>
      <c r="M18" s="727"/>
      <c r="N18" s="136"/>
      <c r="P18" s="251" t="s">
        <v>419</v>
      </c>
      <c r="Q18" s="251"/>
      <c r="R18" s="252"/>
      <c r="S18" s="216"/>
      <c r="T18" s="216"/>
      <c r="U18" s="231"/>
      <c r="V18" s="184"/>
    </row>
    <row r="19" spans="1:22" s="135" customFormat="1" ht="65.25" customHeight="1" x14ac:dyDescent="0.3">
      <c r="B19" s="770"/>
      <c r="C19" s="771"/>
      <c r="D19" s="771"/>
      <c r="E19" s="771"/>
      <c r="F19" s="771"/>
      <c r="G19" s="772"/>
      <c r="H19" s="762"/>
      <c r="I19" s="763"/>
      <c r="J19" s="726"/>
      <c r="K19" s="437" t="s">
        <v>627</v>
      </c>
      <c r="L19" s="437" t="s">
        <v>628</v>
      </c>
      <c r="M19" s="437" t="s">
        <v>629</v>
      </c>
      <c r="N19" s="127"/>
      <c r="P19" s="773" t="s">
        <v>330</v>
      </c>
      <c r="Q19" s="773"/>
      <c r="R19" s="253"/>
      <c r="S19" s="216"/>
      <c r="T19" s="216"/>
      <c r="U19" s="231"/>
      <c r="V19" s="184"/>
    </row>
    <row r="20" spans="1:22" s="135" customFormat="1" ht="20.25" x14ac:dyDescent="0.3">
      <c r="B20" s="754">
        <v>1</v>
      </c>
      <c r="C20" s="755"/>
      <c r="D20" s="755"/>
      <c r="E20" s="755"/>
      <c r="F20" s="755"/>
      <c r="G20" s="756"/>
      <c r="H20" s="137">
        <v>2</v>
      </c>
      <c r="I20" s="137"/>
      <c r="J20" s="137">
        <v>3</v>
      </c>
      <c r="K20" s="137">
        <v>4</v>
      </c>
      <c r="L20" s="137">
        <v>5</v>
      </c>
      <c r="M20" s="137">
        <v>6</v>
      </c>
      <c r="N20" s="127"/>
      <c r="P20" s="245">
        <v>2022</v>
      </c>
      <c r="Q20" s="246">
        <v>2023</v>
      </c>
      <c r="R20" s="246">
        <v>2024</v>
      </c>
      <c r="T20" s="232"/>
      <c r="U20" s="231"/>
      <c r="V20" s="184"/>
    </row>
    <row r="21" spans="1:22" s="140" customFormat="1" ht="21.75" customHeight="1" x14ac:dyDescent="0.25">
      <c r="A21" s="138"/>
      <c r="B21" s="698" t="s">
        <v>209</v>
      </c>
      <c r="C21" s="698"/>
      <c r="D21" s="698"/>
      <c r="E21" s="698"/>
      <c r="F21" s="698"/>
      <c r="G21" s="698"/>
      <c r="H21" s="712" t="s">
        <v>210</v>
      </c>
      <c r="I21" s="713"/>
      <c r="J21" s="139" t="s">
        <v>30</v>
      </c>
      <c r="K21" s="439">
        <v>40058.449999999997</v>
      </c>
      <c r="L21" s="169"/>
      <c r="M21" s="169"/>
      <c r="N21" s="127"/>
      <c r="P21" s="247">
        <f>K23-K41+K21</f>
        <v>7.4214767664670944E-10</v>
      </c>
      <c r="Q21" s="247">
        <f>L23-L41+L21</f>
        <v>0</v>
      </c>
      <c r="R21" s="247">
        <f>M23-M41+M21</f>
        <v>0</v>
      </c>
      <c r="T21" s="233"/>
      <c r="U21" s="184"/>
      <c r="V21" s="184"/>
    </row>
    <row r="22" spans="1:22" s="140" customFormat="1" ht="20.25" x14ac:dyDescent="0.3">
      <c r="A22" s="138"/>
      <c r="B22" s="698" t="s">
        <v>211</v>
      </c>
      <c r="C22" s="698"/>
      <c r="D22" s="698"/>
      <c r="E22" s="698"/>
      <c r="F22" s="698"/>
      <c r="G22" s="698"/>
      <c r="H22" s="712" t="s">
        <v>212</v>
      </c>
      <c r="I22" s="713"/>
      <c r="J22" s="139" t="s">
        <v>30</v>
      </c>
      <c r="K22" s="169"/>
      <c r="L22" s="169"/>
      <c r="M22" s="169"/>
      <c r="N22" s="127"/>
      <c r="Q22" s="216"/>
      <c r="R22" s="216"/>
      <c r="S22" s="216"/>
      <c r="T22" s="125"/>
      <c r="U22" s="184"/>
      <c r="V22" s="184"/>
    </row>
    <row r="23" spans="1:22" s="140" customFormat="1" ht="24.75" customHeight="1" x14ac:dyDescent="0.25">
      <c r="A23" s="138"/>
      <c r="B23" s="714" t="s">
        <v>213</v>
      </c>
      <c r="C23" s="721"/>
      <c r="D23" s="721"/>
      <c r="E23" s="721"/>
      <c r="F23" s="721"/>
      <c r="G23" s="715"/>
      <c r="H23" s="714">
        <v>1000</v>
      </c>
      <c r="I23" s="715"/>
      <c r="J23" s="141" t="s">
        <v>30</v>
      </c>
      <c r="K23" s="142">
        <f>K24+K26+K28+K30+K34+K37+K39</f>
        <v>21464345.995771967</v>
      </c>
      <c r="L23" s="142">
        <f t="shared" ref="L23:M23" si="0">L24+L26+L28+L30+L34+L37+L39</f>
        <v>21906075.995771967</v>
      </c>
      <c r="M23" s="142">
        <f t="shared" si="0"/>
        <v>22579689.995771967</v>
      </c>
      <c r="N23" s="127"/>
      <c r="P23" s="259">
        <f>K23-'ПЕЧАТЬ СИ'!G9</f>
        <v>0</v>
      </c>
      <c r="Q23" s="140" t="s">
        <v>408</v>
      </c>
    </row>
    <row r="24" spans="1:22" s="140" customFormat="1" ht="39.75" customHeight="1" x14ac:dyDescent="0.25">
      <c r="A24" s="138"/>
      <c r="B24" s="698" t="s">
        <v>214</v>
      </c>
      <c r="C24" s="698"/>
      <c r="D24" s="698"/>
      <c r="E24" s="698"/>
      <c r="F24" s="698"/>
      <c r="G24" s="698"/>
      <c r="H24" s="695">
        <v>1100</v>
      </c>
      <c r="I24" s="696"/>
      <c r="J24" s="143">
        <v>120</v>
      </c>
      <c r="K24" s="248"/>
      <c r="L24" s="248"/>
      <c r="M24" s="248"/>
      <c r="N24" s="127"/>
    </row>
    <row r="25" spans="1:22" s="140" customFormat="1" ht="28.5" hidden="1" customHeight="1" x14ac:dyDescent="0.25">
      <c r="A25" s="138"/>
      <c r="B25" s="698"/>
      <c r="C25" s="698"/>
      <c r="D25" s="698"/>
      <c r="E25" s="698"/>
      <c r="F25" s="698"/>
      <c r="G25" s="698"/>
      <c r="H25" s="139"/>
      <c r="I25" s="139"/>
      <c r="J25" s="143"/>
      <c r="K25" s="248"/>
      <c r="L25" s="248"/>
      <c r="M25" s="248"/>
      <c r="N25" s="127"/>
    </row>
    <row r="26" spans="1:22" s="140" customFormat="1" ht="20.25" x14ac:dyDescent="0.25">
      <c r="A26" s="138"/>
      <c r="B26" s="705" t="s">
        <v>215</v>
      </c>
      <c r="C26" s="705"/>
      <c r="D26" s="705"/>
      <c r="E26" s="705"/>
      <c r="F26" s="705"/>
      <c r="G26" s="705"/>
      <c r="H26" s="695">
        <v>1200</v>
      </c>
      <c r="I26" s="696"/>
      <c r="J26" s="143">
        <v>130</v>
      </c>
      <c r="K26" s="248">
        <f>'ПЕЧАТЬ СИ'!G11+'ПЕЧАТЬ СИ'!G14+'ПЕЧАТЬ СИ'!G15</f>
        <v>18985688.995771967</v>
      </c>
      <c r="L26" s="248">
        <f>ПРОВЕРКА!I83+ПРОВЕРКА!I86+ПРОВЕРКА!I87</f>
        <v>19627138.995771967</v>
      </c>
      <c r="M26" s="248">
        <f>ПРОВЕРКА!J83+ПРОВЕРКА!J86+ПРОВЕРКА!J87</f>
        <v>20300752.995771967</v>
      </c>
      <c r="N26" s="127"/>
      <c r="P26" s="260">
        <f>K26-'ПЕЧАТЬ СИ'!H9-'ПЕЧАТЬ СИ'!M9</f>
        <v>0</v>
      </c>
      <c r="Q26" s="140" t="s">
        <v>409</v>
      </c>
    </row>
    <row r="27" spans="1:22" s="140" customFormat="1" ht="40.5" customHeight="1" x14ac:dyDescent="0.25">
      <c r="A27" s="138"/>
      <c r="B27" s="697" t="s">
        <v>216</v>
      </c>
      <c r="C27" s="697"/>
      <c r="D27" s="697"/>
      <c r="E27" s="697"/>
      <c r="F27" s="697"/>
      <c r="G27" s="697"/>
      <c r="H27" s="693">
        <v>1210</v>
      </c>
      <c r="I27" s="694"/>
      <c r="J27" s="143">
        <v>130</v>
      </c>
      <c r="K27" s="249">
        <f>'ПЕЧАТЬ СИ'!H9</f>
        <v>18386169.995771967</v>
      </c>
      <c r="L27" s="249">
        <f>ПРОВЕРКА!I83</f>
        <v>19027619.995771967</v>
      </c>
      <c r="M27" s="249">
        <f>ПРОВЕРКА!J83</f>
        <v>19701233.995771967</v>
      </c>
      <c r="N27" s="127"/>
      <c r="P27" s="260">
        <f>K27-'ПЕЧАТЬ СИ'!H9</f>
        <v>0</v>
      </c>
      <c r="Q27" s="244">
        <v>4</v>
      </c>
    </row>
    <row r="28" spans="1:22" s="140" customFormat="1" ht="20.25" x14ac:dyDescent="0.25">
      <c r="A28" s="138"/>
      <c r="B28" s="698" t="s">
        <v>217</v>
      </c>
      <c r="C28" s="698"/>
      <c r="D28" s="698"/>
      <c r="E28" s="698"/>
      <c r="F28" s="698"/>
      <c r="G28" s="698"/>
      <c r="H28" s="695">
        <v>1300</v>
      </c>
      <c r="I28" s="696"/>
      <c r="J28" s="143">
        <v>140</v>
      </c>
      <c r="K28" s="310">
        <f>'ПЕЧАТЬ СИ'!G18</f>
        <v>0</v>
      </c>
      <c r="L28" s="310">
        <f>ПРОВЕРКА!I90</f>
        <v>0</v>
      </c>
      <c r="M28" s="310">
        <f>ПРОВЕРКА!J90</f>
        <v>0</v>
      </c>
      <c r="N28" s="127"/>
      <c r="P28" s="260">
        <f>K28-'ПЕЧАТЬ СИ'!G18</f>
        <v>0</v>
      </c>
      <c r="Q28" s="244">
        <v>2</v>
      </c>
    </row>
    <row r="29" spans="1:22" s="140" customFormat="1" ht="21" hidden="1" customHeight="1" x14ac:dyDescent="0.25">
      <c r="A29" s="138"/>
      <c r="B29" s="698"/>
      <c r="C29" s="698"/>
      <c r="D29" s="698"/>
      <c r="E29" s="698"/>
      <c r="F29" s="698"/>
      <c r="G29" s="698"/>
      <c r="H29" s="139"/>
      <c r="I29" s="139"/>
      <c r="J29" s="143"/>
      <c r="K29" s="311"/>
      <c r="L29" s="310"/>
      <c r="M29" s="310"/>
      <c r="N29" s="127"/>
      <c r="Q29" s="244"/>
    </row>
    <row r="30" spans="1:22" s="140" customFormat="1" ht="20.25" x14ac:dyDescent="0.25">
      <c r="A30" s="138"/>
      <c r="B30" s="698" t="s">
        <v>218</v>
      </c>
      <c r="C30" s="698"/>
      <c r="D30" s="698"/>
      <c r="E30" s="698"/>
      <c r="F30" s="698"/>
      <c r="G30" s="698"/>
      <c r="H30" s="695">
        <v>1400</v>
      </c>
      <c r="I30" s="696"/>
      <c r="J30" s="143">
        <v>150</v>
      </c>
      <c r="K30" s="310">
        <f>K31+K32+K33</f>
        <v>2478657</v>
      </c>
      <c r="L30" s="310">
        <f t="shared" ref="L30:M30" si="1">L31+L32+L33</f>
        <v>2278937</v>
      </c>
      <c r="M30" s="310">
        <f t="shared" si="1"/>
        <v>2278937</v>
      </c>
      <c r="N30" s="127"/>
      <c r="P30" s="260">
        <f>K30-'ПЕЧАТЬ СИ'!M16-'ПЕЧАТЬ СИ'!K9</f>
        <v>0</v>
      </c>
      <c r="Q30" s="244" t="s">
        <v>410</v>
      </c>
    </row>
    <row r="31" spans="1:22" s="140" customFormat="1" ht="42" customHeight="1" x14ac:dyDescent="0.25">
      <c r="A31" s="138"/>
      <c r="B31" s="720" t="s">
        <v>220</v>
      </c>
      <c r="C31" s="720"/>
      <c r="D31" s="720"/>
      <c r="E31" s="720"/>
      <c r="F31" s="720"/>
      <c r="G31" s="720"/>
      <c r="H31" s="716">
        <v>1410</v>
      </c>
      <c r="I31" s="717"/>
      <c r="J31" s="501">
        <v>150</v>
      </c>
      <c r="K31" s="502">
        <f>'ПЕЧАТЬ СИ'!K9</f>
        <v>2478657</v>
      </c>
      <c r="L31" s="502">
        <f>ПРОВЕРКА!I76</f>
        <v>2278937</v>
      </c>
      <c r="M31" s="502">
        <f>ПРОВЕРКА!J76</f>
        <v>2278937</v>
      </c>
      <c r="N31" s="503"/>
      <c r="P31" s="260">
        <f>K31-'ПЕЧАТЬ СИ'!K9</f>
        <v>0</v>
      </c>
      <c r="Q31" s="244"/>
    </row>
    <row r="32" spans="1:22" s="140" customFormat="1" ht="20.25" x14ac:dyDescent="0.25">
      <c r="A32" s="138"/>
      <c r="B32" s="720" t="s">
        <v>221</v>
      </c>
      <c r="C32" s="720"/>
      <c r="D32" s="720"/>
      <c r="E32" s="720"/>
      <c r="F32" s="720"/>
      <c r="G32" s="720"/>
      <c r="H32" s="716">
        <v>1420</v>
      </c>
      <c r="I32" s="717"/>
      <c r="J32" s="501">
        <v>150</v>
      </c>
      <c r="K32" s="502">
        <f>ПРОВЕРКА!H77</f>
        <v>0</v>
      </c>
      <c r="L32" s="502">
        <f>ПРОВЕРКА!I77</f>
        <v>0</v>
      </c>
      <c r="M32" s="502">
        <f>ПРОВЕРКА!J77</f>
        <v>0</v>
      </c>
      <c r="N32" s="503"/>
      <c r="P32" s="260">
        <f>K32:K33-'ПЕЧАТЬ СИ'!L9</f>
        <v>0</v>
      </c>
      <c r="Q32" s="244"/>
    </row>
    <row r="33" spans="1:17" s="140" customFormat="1" ht="21" customHeight="1" x14ac:dyDescent="0.25">
      <c r="A33" s="138"/>
      <c r="B33" s="720" t="s">
        <v>462</v>
      </c>
      <c r="C33" s="720"/>
      <c r="D33" s="720"/>
      <c r="E33" s="720"/>
      <c r="F33" s="720"/>
      <c r="G33" s="720"/>
      <c r="H33" s="716">
        <v>1430</v>
      </c>
      <c r="I33" s="717"/>
      <c r="J33" s="501">
        <v>150</v>
      </c>
      <c r="K33" s="504">
        <f>'ПЕЧАТЬ СИ'!G16</f>
        <v>0</v>
      </c>
      <c r="L33" s="504">
        <f>ПРОВЕРКА!I88</f>
        <v>0</v>
      </c>
      <c r="M33" s="504">
        <f>ПРОВЕРКА!J88</f>
        <v>0</v>
      </c>
      <c r="N33" s="503"/>
      <c r="P33" s="260">
        <f>K33-'ПЕЧАТЬ СИ'!M16</f>
        <v>0</v>
      </c>
      <c r="Q33" s="244"/>
    </row>
    <row r="34" spans="1:17" s="140" customFormat="1" ht="20.25" x14ac:dyDescent="0.25">
      <c r="A34" s="138"/>
      <c r="B34" s="705" t="s">
        <v>219</v>
      </c>
      <c r="C34" s="705"/>
      <c r="D34" s="705"/>
      <c r="E34" s="705"/>
      <c r="F34" s="705"/>
      <c r="G34" s="705"/>
      <c r="H34" s="708">
        <v>1500</v>
      </c>
      <c r="I34" s="709"/>
      <c r="J34" s="143">
        <v>180</v>
      </c>
      <c r="K34" s="248"/>
      <c r="L34" s="248"/>
      <c r="M34" s="248"/>
      <c r="N34" s="127"/>
      <c r="P34" s="260"/>
      <c r="Q34" s="244" t="s">
        <v>411</v>
      </c>
    </row>
    <row r="35" spans="1:17" s="140" customFormat="1" ht="47.25" hidden="1" customHeight="1" x14ac:dyDescent="0.25">
      <c r="A35" s="138"/>
      <c r="B35" s="697" t="s">
        <v>220</v>
      </c>
      <c r="C35" s="697"/>
      <c r="D35" s="697"/>
      <c r="E35" s="697"/>
      <c r="F35" s="697"/>
      <c r="G35" s="697"/>
      <c r="H35" s="693">
        <v>1510</v>
      </c>
      <c r="I35" s="694"/>
      <c r="J35" s="143">
        <v>180</v>
      </c>
      <c r="K35" s="144"/>
      <c r="L35" s="144"/>
      <c r="M35" s="144"/>
      <c r="N35" s="127"/>
      <c r="P35" s="260">
        <f>K35-'ПЕЧАТЬ СИ'!K9</f>
        <v>-2478657</v>
      </c>
      <c r="Q35" s="244">
        <v>5</v>
      </c>
    </row>
    <row r="36" spans="1:17" s="140" customFormat="1" ht="20.25" hidden="1" x14ac:dyDescent="0.25">
      <c r="A36" s="138"/>
      <c r="B36" s="697" t="s">
        <v>221</v>
      </c>
      <c r="C36" s="697"/>
      <c r="D36" s="697"/>
      <c r="E36" s="697"/>
      <c r="F36" s="697"/>
      <c r="G36" s="697"/>
      <c r="H36" s="693">
        <v>1520</v>
      </c>
      <c r="I36" s="694"/>
      <c r="J36" s="143">
        <v>180</v>
      </c>
      <c r="K36" s="144"/>
      <c r="L36" s="144"/>
      <c r="M36" s="144"/>
      <c r="N36" s="127"/>
      <c r="P36" s="260">
        <f>K36-'ПЕЧАТЬ СИ'!L9</f>
        <v>0</v>
      </c>
      <c r="Q36" s="244">
        <v>6</v>
      </c>
    </row>
    <row r="37" spans="1:17" s="140" customFormat="1" ht="20.25" x14ac:dyDescent="0.25">
      <c r="A37" s="138"/>
      <c r="B37" s="698" t="s">
        <v>222</v>
      </c>
      <c r="C37" s="698"/>
      <c r="D37" s="698"/>
      <c r="E37" s="698"/>
      <c r="F37" s="698"/>
      <c r="G37" s="698"/>
      <c r="H37" s="695">
        <v>1900</v>
      </c>
      <c r="I37" s="696"/>
      <c r="J37" s="143"/>
      <c r="K37" s="145">
        <f>'ПЕЧАТЬ СИ'!G17</f>
        <v>0</v>
      </c>
      <c r="L37" s="145">
        <f>ПРОВЕРКА!I89</f>
        <v>0</v>
      </c>
      <c r="M37" s="145">
        <f>ПРОВЕРКА!J89</f>
        <v>0</v>
      </c>
      <c r="N37" s="127"/>
      <c r="P37" s="260">
        <f>K37-'ПЕЧАТЬ СИ'!G17</f>
        <v>0</v>
      </c>
    </row>
    <row r="38" spans="1:17" s="140" customFormat="1" ht="21" hidden="1" customHeight="1" x14ac:dyDescent="0.25">
      <c r="A38" s="138"/>
      <c r="B38" s="698"/>
      <c r="C38" s="698"/>
      <c r="D38" s="698"/>
      <c r="E38" s="698"/>
      <c r="F38" s="698"/>
      <c r="G38" s="698"/>
      <c r="H38" s="139"/>
      <c r="I38" s="139"/>
      <c r="J38" s="143"/>
      <c r="K38" s="145"/>
      <c r="L38" s="145"/>
      <c r="M38" s="145"/>
      <c r="N38" s="127"/>
    </row>
    <row r="39" spans="1:17" s="140" customFormat="1" ht="20.25" x14ac:dyDescent="0.25">
      <c r="A39" s="138"/>
      <c r="B39" s="698" t="s">
        <v>223</v>
      </c>
      <c r="C39" s="698"/>
      <c r="D39" s="698"/>
      <c r="E39" s="698"/>
      <c r="F39" s="698"/>
      <c r="G39" s="698"/>
      <c r="H39" s="695">
        <v>1980</v>
      </c>
      <c r="I39" s="696"/>
      <c r="J39" s="143" t="s">
        <v>30</v>
      </c>
      <c r="K39" s="145">
        <f>K40</f>
        <v>0</v>
      </c>
      <c r="L39" s="145">
        <f t="shared" ref="L39:M39" si="2">L40</f>
        <v>0</v>
      </c>
      <c r="M39" s="145">
        <f t="shared" si="2"/>
        <v>0</v>
      </c>
      <c r="N39" s="127"/>
      <c r="P39" s="260">
        <f>K39-'ПЕЧАТЬ СИ'!G19</f>
        <v>0</v>
      </c>
    </row>
    <row r="40" spans="1:17" s="140" customFormat="1" ht="42" customHeight="1" x14ac:dyDescent="0.25">
      <c r="A40" s="138"/>
      <c r="B40" s="697" t="s">
        <v>224</v>
      </c>
      <c r="C40" s="697"/>
      <c r="D40" s="697"/>
      <c r="E40" s="697"/>
      <c r="F40" s="697"/>
      <c r="G40" s="697"/>
      <c r="H40" s="693">
        <v>1981</v>
      </c>
      <c r="I40" s="694"/>
      <c r="J40" s="143">
        <v>510</v>
      </c>
      <c r="K40" s="144">
        <f>'ПЕЧАТЬ СИ'!G19</f>
        <v>0</v>
      </c>
      <c r="L40" s="144">
        <f>ПРОВЕРКА!I91</f>
        <v>0</v>
      </c>
      <c r="M40" s="144">
        <f>ПРОВЕРКА!J91</f>
        <v>0</v>
      </c>
      <c r="N40" s="127"/>
      <c r="P40" s="260">
        <f>K40-'ПЕЧАТЬ СИ'!G19</f>
        <v>0</v>
      </c>
    </row>
    <row r="41" spans="1:17" s="140" customFormat="1" ht="25.5" customHeight="1" x14ac:dyDescent="0.25">
      <c r="A41" s="138"/>
      <c r="B41" s="714" t="s">
        <v>225</v>
      </c>
      <c r="C41" s="721"/>
      <c r="D41" s="721"/>
      <c r="E41" s="721"/>
      <c r="F41" s="721"/>
      <c r="G41" s="715"/>
      <c r="H41" s="714">
        <v>2000</v>
      </c>
      <c r="I41" s="715"/>
      <c r="J41" s="141" t="s">
        <v>30</v>
      </c>
      <c r="K41" s="142">
        <f>K42+K49+K54+K58+K64+K66+K74+K78</f>
        <v>21504404.445771966</v>
      </c>
      <c r="L41" s="142">
        <f t="shared" ref="L41:M41" si="3">L42+L49+L54+L58+L64+L66+L74+L78</f>
        <v>21906075.995771967</v>
      </c>
      <c r="M41" s="142">
        <f t="shared" si="3"/>
        <v>22579689.995771967</v>
      </c>
      <c r="N41" s="127"/>
      <c r="P41" s="260">
        <f>K41-'ПЕЧАТЬ СИ'!G20</f>
        <v>0</v>
      </c>
      <c r="Q41" s="260"/>
    </row>
    <row r="42" spans="1:17" s="140" customFormat="1" ht="39" customHeight="1" x14ac:dyDescent="0.25">
      <c r="A42" s="138"/>
      <c r="B42" s="766" t="s">
        <v>226</v>
      </c>
      <c r="C42" s="766"/>
      <c r="D42" s="766"/>
      <c r="E42" s="766"/>
      <c r="F42" s="766"/>
      <c r="G42" s="766"/>
      <c r="H42" s="695">
        <v>2100</v>
      </c>
      <c r="I42" s="696"/>
      <c r="J42" s="143" t="s">
        <v>30</v>
      </c>
      <c r="K42" s="145">
        <f>K43+K44+K45+K46</f>
        <v>13499558</v>
      </c>
      <c r="L42" s="145">
        <f t="shared" ref="L42:M42" si="4">L43+L44+L45+L46</f>
        <v>13909254</v>
      </c>
      <c r="M42" s="145">
        <f t="shared" si="4"/>
        <v>14335339</v>
      </c>
      <c r="N42" s="127"/>
      <c r="P42" s="260">
        <f>K42-'ПЕЧАТЬ СИ'!G23-'ПЕЧАТЬ СИ'!G24-'ПЕЧАТЬ СИ'!G31-'ПЕЧАТЬ СИ'!G32-'ПЕЧАТЬ СИ'!G33-'ПЕЧАТЬ СИ'!G34-'ПЕЧАТЬ СИ'!G35-'ПЕЧАТЬ СИ'!G36-'ПЕЧАТЬ СИ'!G37-'ПЕЧАТЬ СИ'!G25</f>
        <v>0</v>
      </c>
      <c r="Q42" s="260"/>
    </row>
    <row r="43" spans="1:17" s="140" customFormat="1" ht="42" customHeight="1" x14ac:dyDescent="0.25">
      <c r="A43" s="138"/>
      <c r="B43" s="764" t="s">
        <v>227</v>
      </c>
      <c r="C43" s="764"/>
      <c r="D43" s="764"/>
      <c r="E43" s="764"/>
      <c r="F43" s="764"/>
      <c r="G43" s="764"/>
      <c r="H43" s="693">
        <v>2110</v>
      </c>
      <c r="I43" s="694"/>
      <c r="J43" s="143">
        <v>111</v>
      </c>
      <c r="K43" s="144">
        <f>'расшифровка 2'!H16+'расшифровка 4'!H21+'расшифровка 5'!H16</f>
        <v>10368325</v>
      </c>
      <c r="L43" s="144">
        <f>'расшифровка 2'!I16+'расшифровка 4'!I21+'расшифровка 5'!I16</f>
        <v>10682992</v>
      </c>
      <c r="M43" s="144">
        <f>'расшифровка 2'!J16+'расшифровка 4'!J21+'расшифровка 5'!J16</f>
        <v>11010246</v>
      </c>
      <c r="N43" s="127"/>
      <c r="P43" s="260">
        <f>K43-'ПЕЧАТЬ СИ'!G23</f>
        <v>0</v>
      </c>
      <c r="Q43" s="260"/>
    </row>
    <row r="44" spans="1:17" s="140" customFormat="1" ht="20.25" x14ac:dyDescent="0.25">
      <c r="A44" s="138"/>
      <c r="B44" s="764" t="s">
        <v>228</v>
      </c>
      <c r="C44" s="764"/>
      <c r="D44" s="764"/>
      <c r="E44" s="764"/>
      <c r="F44" s="764"/>
      <c r="G44" s="764"/>
      <c r="H44" s="693">
        <v>2120</v>
      </c>
      <c r="I44" s="694"/>
      <c r="J44" s="143">
        <v>112</v>
      </c>
      <c r="K44" s="144">
        <f>'расшифровка 2'!H34+'расшифровка 4'!H103+'расшифровка 5'!H34</f>
        <v>0</v>
      </c>
      <c r="L44" s="144">
        <f>'расшифровка 2'!I34+'расшифровка 4'!I103+'расшифровка 5'!I34</f>
        <v>0</v>
      </c>
      <c r="M44" s="144">
        <f>'расшифровка 2'!J34+'расшифровка 4'!J103+'расшифровка 5'!J34</f>
        <v>0</v>
      </c>
      <c r="N44" s="127"/>
      <c r="P44" s="260">
        <f>K44-'ПЕЧАТЬ СИ'!G36-'ПЕЧАТЬ СИ'!G35-'ПЕЧАТЬ СИ'!G34-'ПЕЧАТЬ СИ'!G33-'ПЕЧАТЬ СИ'!G32-'ПЕЧАТЬ СИ'!G31</f>
        <v>0</v>
      </c>
      <c r="Q44" s="260"/>
    </row>
    <row r="45" spans="1:17" s="140" customFormat="1" ht="20.25" x14ac:dyDescent="0.25">
      <c r="A45" s="138"/>
      <c r="B45" s="764" t="s">
        <v>229</v>
      </c>
      <c r="C45" s="764"/>
      <c r="D45" s="764"/>
      <c r="E45" s="764"/>
      <c r="F45" s="764"/>
      <c r="G45" s="764"/>
      <c r="H45" s="693">
        <v>2130</v>
      </c>
      <c r="I45" s="694"/>
      <c r="J45" s="143">
        <v>113</v>
      </c>
      <c r="K45" s="144">
        <f>'расшифровка 2'!H40+'расшифровка 4'!H110+'расшифровка 5'!H40+'расшифровка 4'!H40</f>
        <v>0</v>
      </c>
      <c r="L45" s="144">
        <f>'расшифровка 2'!I40+'расшифровка 4'!I110+'расшифровка 5'!I40+'расшифровка 4'!I40</f>
        <v>0</v>
      </c>
      <c r="M45" s="144">
        <f>'расшифровка 2'!J40+'расшифровка 4'!J110+'расшифровка 5'!J40+'расшифровка 4'!J40</f>
        <v>0</v>
      </c>
      <c r="N45" s="127"/>
      <c r="P45" s="260">
        <f>K45-'ПЕЧАТЬ СИ'!G37-'ПЕЧАТЬ СИ'!G27</f>
        <v>0</v>
      </c>
      <c r="Q45" s="260"/>
    </row>
    <row r="46" spans="1:17" s="140" customFormat="1" ht="39" customHeight="1" x14ac:dyDescent="0.25">
      <c r="A46" s="138"/>
      <c r="B46" s="764" t="s">
        <v>230</v>
      </c>
      <c r="C46" s="764"/>
      <c r="D46" s="764"/>
      <c r="E46" s="764"/>
      <c r="F46" s="764"/>
      <c r="G46" s="764"/>
      <c r="H46" s="693">
        <v>2140</v>
      </c>
      <c r="I46" s="694"/>
      <c r="J46" s="143">
        <v>119</v>
      </c>
      <c r="K46" s="144">
        <f>K47+K48</f>
        <v>3131233</v>
      </c>
      <c r="L46" s="144">
        <f t="shared" ref="L46:M46" si="5">L47+L48</f>
        <v>3226262</v>
      </c>
      <c r="M46" s="144">
        <f t="shared" si="5"/>
        <v>3325093</v>
      </c>
      <c r="N46" s="127"/>
      <c r="P46" s="260">
        <f>K46-'ПЕЧАТЬ СИ'!G24-'ПЕЧАТЬ СИ'!G29</f>
        <v>0</v>
      </c>
      <c r="Q46" s="260"/>
    </row>
    <row r="47" spans="1:17" s="140" customFormat="1" ht="42" customHeight="1" x14ac:dyDescent="0.25">
      <c r="A47" s="138"/>
      <c r="B47" s="757" t="s">
        <v>231</v>
      </c>
      <c r="C47" s="758"/>
      <c r="D47" s="758"/>
      <c r="E47" s="758"/>
      <c r="F47" s="758"/>
      <c r="G47" s="759"/>
      <c r="H47" s="689">
        <v>2141</v>
      </c>
      <c r="I47" s="690"/>
      <c r="J47" s="143">
        <v>119</v>
      </c>
      <c r="K47" s="146">
        <f>'расшифровка 2'!H23+'расшифровка 4'!H33+'расшифровка 5'!H23</f>
        <v>3131233</v>
      </c>
      <c r="L47" s="146">
        <f>'расшифровка 2'!I23+'расшифровка 4'!I33+'расшифровка 5'!I23</f>
        <v>3226262</v>
      </c>
      <c r="M47" s="146">
        <f>'расшифровка 2'!J23+'расшифровка 4'!J33+'расшифровка 5'!J23</f>
        <v>3325093</v>
      </c>
      <c r="N47" s="127"/>
      <c r="P47" s="260">
        <f>K47-'ПЕЧАТЬ СИ'!G24</f>
        <v>0</v>
      </c>
      <c r="Q47" s="260"/>
    </row>
    <row r="48" spans="1:17" s="140" customFormat="1" ht="19.5" customHeight="1" x14ac:dyDescent="0.25">
      <c r="A48" s="138"/>
      <c r="B48" s="757" t="s">
        <v>232</v>
      </c>
      <c r="C48" s="758"/>
      <c r="D48" s="758"/>
      <c r="E48" s="758"/>
      <c r="F48" s="758"/>
      <c r="G48" s="759"/>
      <c r="H48" s="689">
        <v>2142</v>
      </c>
      <c r="I48" s="690"/>
      <c r="J48" s="143">
        <v>119</v>
      </c>
      <c r="K48" s="171">
        <f>'расшифровка 4'!H47</f>
        <v>0</v>
      </c>
      <c r="L48" s="171">
        <f>'расшифровка 4'!I47</f>
        <v>0</v>
      </c>
      <c r="M48" s="171">
        <f>'расшифровка 4'!J47</f>
        <v>0</v>
      </c>
      <c r="N48" s="127"/>
    </row>
    <row r="49" spans="1:19" s="140" customFormat="1" ht="20.25" x14ac:dyDescent="0.25">
      <c r="A49" s="138"/>
      <c r="B49" s="766" t="s">
        <v>233</v>
      </c>
      <c r="C49" s="766"/>
      <c r="D49" s="766"/>
      <c r="E49" s="766"/>
      <c r="F49" s="766"/>
      <c r="G49" s="766"/>
      <c r="H49" s="695">
        <v>2200</v>
      </c>
      <c r="I49" s="696"/>
      <c r="J49" s="143">
        <v>300</v>
      </c>
      <c r="K49" s="145">
        <f>K50+K52+K53</f>
        <v>0</v>
      </c>
      <c r="L49" s="145">
        <f>L50+L52+L53</f>
        <v>0</v>
      </c>
      <c r="M49" s="145">
        <f>M50+M52+M53</f>
        <v>0</v>
      </c>
      <c r="N49" s="127"/>
      <c r="P49" s="260">
        <f>K49-'ПЕЧАТЬ СИ'!G38-'ПЕЧАТЬ СИ'!G39</f>
        <v>0</v>
      </c>
    </row>
    <row r="50" spans="1:19" s="140" customFormat="1" ht="41.25" customHeight="1" x14ac:dyDescent="0.25">
      <c r="A50" s="138"/>
      <c r="B50" s="764" t="s">
        <v>234</v>
      </c>
      <c r="C50" s="764"/>
      <c r="D50" s="764"/>
      <c r="E50" s="764"/>
      <c r="F50" s="764"/>
      <c r="G50" s="764"/>
      <c r="H50" s="693">
        <v>2210</v>
      </c>
      <c r="I50" s="694"/>
      <c r="J50" s="143">
        <v>320</v>
      </c>
      <c r="K50" s="144">
        <f>K51</f>
        <v>0</v>
      </c>
      <c r="L50" s="144">
        <f>L51</f>
        <v>0</v>
      </c>
      <c r="M50" s="144">
        <f>M51</f>
        <v>0</v>
      </c>
      <c r="N50" s="127"/>
      <c r="P50" s="260">
        <f>K50-'ПЕЧАТЬ СИ'!G38</f>
        <v>0</v>
      </c>
    </row>
    <row r="51" spans="1:19" s="140" customFormat="1" ht="41.25" customHeight="1" x14ac:dyDescent="0.25">
      <c r="A51" s="138"/>
      <c r="B51" s="765" t="s">
        <v>235</v>
      </c>
      <c r="C51" s="765"/>
      <c r="D51" s="765"/>
      <c r="E51" s="765"/>
      <c r="F51" s="765"/>
      <c r="G51" s="765"/>
      <c r="H51" s="689">
        <v>2211</v>
      </c>
      <c r="I51" s="690"/>
      <c r="J51" s="143">
        <v>321</v>
      </c>
      <c r="K51" s="171">
        <f>'расшифровка 4'!H131</f>
        <v>0</v>
      </c>
      <c r="L51" s="171">
        <f>'расшифровка 4'!I124</f>
        <v>0</v>
      </c>
      <c r="M51" s="171">
        <f>'расшифровка 4'!J124</f>
        <v>0</v>
      </c>
      <c r="N51" s="127"/>
      <c r="P51" s="260">
        <f>K51-'ПЕЧАТЬ СИ'!G38</f>
        <v>0</v>
      </c>
    </row>
    <row r="52" spans="1:19" s="140" customFormat="1" ht="60" customHeight="1" x14ac:dyDescent="0.25">
      <c r="A52" s="138"/>
      <c r="B52" s="764" t="s">
        <v>236</v>
      </c>
      <c r="C52" s="764"/>
      <c r="D52" s="764"/>
      <c r="E52" s="764"/>
      <c r="F52" s="764"/>
      <c r="G52" s="764"/>
      <c r="H52" s="693">
        <v>2230</v>
      </c>
      <c r="I52" s="694"/>
      <c r="J52" s="143">
        <v>350</v>
      </c>
      <c r="K52" s="170"/>
      <c r="L52" s="170"/>
      <c r="M52" s="170"/>
      <c r="N52" s="127"/>
    </row>
    <row r="53" spans="1:19" s="140" customFormat="1" ht="26.25" customHeight="1" x14ac:dyDescent="0.25">
      <c r="A53" s="138"/>
      <c r="B53" s="699" t="s">
        <v>463</v>
      </c>
      <c r="C53" s="700"/>
      <c r="D53" s="700"/>
      <c r="E53" s="700"/>
      <c r="F53" s="700"/>
      <c r="G53" s="701"/>
      <c r="H53" s="702">
        <v>2240</v>
      </c>
      <c r="I53" s="703"/>
      <c r="J53" s="501">
        <v>360</v>
      </c>
      <c r="K53" s="505">
        <f>'расшифровка 4'!H136+'расшифровка 5'!H45</f>
        <v>0</v>
      </c>
      <c r="L53" s="505">
        <f>'расшифровка 4'!I136+'расшифровка 5'!I45</f>
        <v>0</v>
      </c>
      <c r="M53" s="505">
        <f>'расшифровка 4'!J136+'расшифровка 5'!J45</f>
        <v>0</v>
      </c>
      <c r="N53" s="503"/>
      <c r="P53" s="260">
        <f>K53-'ПЕЧАТЬ СИ'!G39</f>
        <v>0</v>
      </c>
      <c r="Q53" s="140" t="s">
        <v>464</v>
      </c>
    </row>
    <row r="54" spans="1:19" s="140" customFormat="1" ht="20.25" x14ac:dyDescent="0.25">
      <c r="A54" s="138"/>
      <c r="B54" s="705" t="s">
        <v>237</v>
      </c>
      <c r="C54" s="705"/>
      <c r="D54" s="705"/>
      <c r="E54" s="705"/>
      <c r="F54" s="705"/>
      <c r="G54" s="705"/>
      <c r="H54" s="708">
        <v>2300</v>
      </c>
      <c r="I54" s="709"/>
      <c r="J54" s="143">
        <v>850</v>
      </c>
      <c r="K54" s="147">
        <f>K55+K56+K57</f>
        <v>276932</v>
      </c>
      <c r="L54" s="147">
        <f t="shared" ref="L54:M54" si="6">L55+L56+L57</f>
        <v>276932</v>
      </c>
      <c r="M54" s="147">
        <f t="shared" si="6"/>
        <v>276932</v>
      </c>
      <c r="N54" s="127"/>
      <c r="P54" s="260">
        <f>K54-'ПЕЧАТЬ СИ'!G44-'ПЕЧАТЬ СИ'!G45-'ПЕЧАТЬ СИ'!G46</f>
        <v>0</v>
      </c>
    </row>
    <row r="55" spans="1:19" s="140" customFormat="1" ht="39" customHeight="1" x14ac:dyDescent="0.25">
      <c r="A55" s="138"/>
      <c r="B55" s="697" t="s">
        <v>238</v>
      </c>
      <c r="C55" s="697"/>
      <c r="D55" s="697"/>
      <c r="E55" s="697"/>
      <c r="F55" s="697"/>
      <c r="G55" s="697"/>
      <c r="H55" s="693">
        <v>2310</v>
      </c>
      <c r="I55" s="694"/>
      <c r="J55" s="143">
        <v>851</v>
      </c>
      <c r="K55" s="144">
        <f>'расшифровка 2'!H59+'расшифровка 4'!H152+'расшифровка 5'!H59</f>
        <v>274650</v>
      </c>
      <c r="L55" s="144">
        <f>'расшифровка 2'!I59+'расшифровка 4'!I152+'расшифровка 5'!I59</f>
        <v>274650</v>
      </c>
      <c r="M55" s="144">
        <f>'расшифровка 2'!J59+'расшифровка 4'!J152+'расшифровка 5'!J59</f>
        <v>274650</v>
      </c>
      <c r="N55" s="127"/>
      <c r="P55" s="260">
        <f>K55-'ПЕЧАТЬ СИ'!G44</f>
        <v>0</v>
      </c>
    </row>
    <row r="56" spans="1:19" s="140" customFormat="1" ht="39" customHeight="1" x14ac:dyDescent="0.25">
      <c r="A56" s="138"/>
      <c r="B56" s="697" t="s">
        <v>239</v>
      </c>
      <c r="C56" s="697"/>
      <c r="D56" s="697"/>
      <c r="E56" s="697"/>
      <c r="F56" s="697"/>
      <c r="G56" s="697"/>
      <c r="H56" s="693">
        <v>2320</v>
      </c>
      <c r="I56" s="694"/>
      <c r="J56" s="143">
        <v>852</v>
      </c>
      <c r="K56" s="144">
        <f>'расшифровка 2'!H67+'расшифровка 4'!H160+'расшифровка 5'!H67</f>
        <v>2282</v>
      </c>
      <c r="L56" s="144">
        <f>'расшифровка 2'!I67+'расшифровка 4'!I160+'расшифровка 5'!I67</f>
        <v>2282</v>
      </c>
      <c r="M56" s="144">
        <f>'расшифровка 2'!J67+'расшифровка 4'!J160+'расшифровка 5'!J67</f>
        <v>2282</v>
      </c>
      <c r="N56" s="127"/>
      <c r="P56" s="260">
        <f>K56-'ПЕЧАТЬ СИ'!G45</f>
        <v>0</v>
      </c>
    </row>
    <row r="57" spans="1:19" s="140" customFormat="1" ht="20.25" x14ac:dyDescent="0.25">
      <c r="A57" s="138"/>
      <c r="B57" s="697" t="s">
        <v>240</v>
      </c>
      <c r="C57" s="697"/>
      <c r="D57" s="697"/>
      <c r="E57" s="697"/>
      <c r="F57" s="697"/>
      <c r="G57" s="697"/>
      <c r="H57" s="693">
        <v>2330</v>
      </c>
      <c r="I57" s="694"/>
      <c r="J57" s="143">
        <v>853</v>
      </c>
      <c r="K57" s="144">
        <f>'расшифровка 2'!H74+'расшифровка 4'!H167+'расшифровка 5'!H74</f>
        <v>0</v>
      </c>
      <c r="L57" s="144">
        <f>'расшифровка 2'!I74+'расшифровка 4'!I167+'расшифровка 5'!I74</f>
        <v>0</v>
      </c>
      <c r="M57" s="144">
        <f>'расшифровка 2'!J74+'расшифровка 4'!J167+'расшифровка 5'!J74</f>
        <v>0</v>
      </c>
      <c r="N57" s="127"/>
      <c r="P57" s="260">
        <f>K57-'ПЕЧАТЬ СИ'!G46</f>
        <v>0</v>
      </c>
    </row>
    <row r="58" spans="1:19" s="140" customFormat="1" ht="20.25" x14ac:dyDescent="0.25">
      <c r="A58" s="138"/>
      <c r="B58" s="698" t="s">
        <v>241</v>
      </c>
      <c r="C58" s="698"/>
      <c r="D58" s="698"/>
      <c r="E58" s="698"/>
      <c r="F58" s="698"/>
      <c r="G58" s="698"/>
      <c r="H58" s="695">
        <v>2400</v>
      </c>
      <c r="I58" s="696"/>
      <c r="J58" s="143" t="s">
        <v>30</v>
      </c>
      <c r="K58" s="145">
        <f>K59+K60+K61+K62+K63</f>
        <v>0</v>
      </c>
      <c r="L58" s="145">
        <f t="shared" ref="L58:M58" si="7">L59+L60+L61+L62+L63</f>
        <v>0</v>
      </c>
      <c r="M58" s="145">
        <f t="shared" si="7"/>
        <v>0</v>
      </c>
      <c r="N58" s="127"/>
    </row>
    <row r="59" spans="1:19" s="140" customFormat="1" ht="39.75" customHeight="1" x14ac:dyDescent="0.25">
      <c r="A59" s="138"/>
      <c r="B59" s="704" t="s">
        <v>465</v>
      </c>
      <c r="C59" s="704"/>
      <c r="D59" s="704"/>
      <c r="E59" s="704"/>
      <c r="F59" s="704"/>
      <c r="G59" s="704"/>
      <c r="H59" s="702">
        <v>2410</v>
      </c>
      <c r="I59" s="703"/>
      <c r="J59" s="501">
        <v>613</v>
      </c>
      <c r="K59" s="505"/>
      <c r="L59" s="505"/>
      <c r="M59" s="505"/>
      <c r="N59" s="503"/>
    </row>
    <row r="60" spans="1:19" s="140" customFormat="1" ht="20.25" customHeight="1" x14ac:dyDescent="0.25">
      <c r="A60" s="138"/>
      <c r="B60" s="704" t="s">
        <v>466</v>
      </c>
      <c r="C60" s="704"/>
      <c r="D60" s="704"/>
      <c r="E60" s="704"/>
      <c r="F60" s="704"/>
      <c r="G60" s="704"/>
      <c r="H60" s="702">
        <v>2420</v>
      </c>
      <c r="I60" s="703"/>
      <c r="J60" s="501">
        <v>623</v>
      </c>
      <c r="K60" s="505"/>
      <c r="L60" s="505"/>
      <c r="M60" s="505"/>
      <c r="N60" s="503"/>
    </row>
    <row r="61" spans="1:19" s="140" customFormat="1" ht="20.25" customHeight="1" x14ac:dyDescent="0.25">
      <c r="A61" s="138"/>
      <c r="B61" s="704" t="s">
        <v>467</v>
      </c>
      <c r="C61" s="704"/>
      <c r="D61" s="704"/>
      <c r="E61" s="704"/>
      <c r="F61" s="704"/>
      <c r="G61" s="704"/>
      <c r="H61" s="702">
        <v>2430</v>
      </c>
      <c r="I61" s="703"/>
      <c r="J61" s="501">
        <v>634</v>
      </c>
      <c r="K61" s="505"/>
      <c r="L61" s="505"/>
      <c r="M61" s="505"/>
      <c r="N61" s="503"/>
    </row>
    <row r="62" spans="1:19" s="140" customFormat="1" ht="20.25" customHeight="1" x14ac:dyDescent="0.25">
      <c r="A62" s="138"/>
      <c r="B62" s="704" t="s">
        <v>468</v>
      </c>
      <c r="C62" s="704"/>
      <c r="D62" s="704"/>
      <c r="E62" s="704"/>
      <c r="F62" s="704"/>
      <c r="G62" s="704"/>
      <c r="H62" s="702">
        <v>2440</v>
      </c>
      <c r="I62" s="703"/>
      <c r="J62" s="501">
        <v>810</v>
      </c>
      <c r="K62" s="505"/>
      <c r="L62" s="505"/>
      <c r="M62" s="505"/>
      <c r="N62" s="503"/>
    </row>
    <row r="63" spans="1:19" s="140" customFormat="1" ht="20.25" customHeight="1" x14ac:dyDescent="0.25">
      <c r="A63" s="138"/>
      <c r="B63" s="704" t="s">
        <v>242</v>
      </c>
      <c r="C63" s="704"/>
      <c r="D63" s="704"/>
      <c r="E63" s="704"/>
      <c r="F63" s="704"/>
      <c r="G63" s="704"/>
      <c r="H63" s="702">
        <v>2450</v>
      </c>
      <c r="I63" s="703"/>
      <c r="J63" s="501">
        <v>862</v>
      </c>
      <c r="K63" s="505"/>
      <c r="L63" s="505"/>
      <c r="M63" s="505"/>
      <c r="N63" s="503"/>
    </row>
    <row r="64" spans="1:19" s="140" customFormat="1" ht="21" customHeight="1" x14ac:dyDescent="0.25">
      <c r="A64" s="138"/>
      <c r="B64" s="698" t="s">
        <v>243</v>
      </c>
      <c r="C64" s="698"/>
      <c r="D64" s="698"/>
      <c r="E64" s="698"/>
      <c r="F64" s="698"/>
      <c r="G64" s="698"/>
      <c r="H64" s="695">
        <v>2500</v>
      </c>
      <c r="I64" s="696"/>
      <c r="J64" s="143" t="s">
        <v>30</v>
      </c>
      <c r="K64" s="145">
        <f>K65</f>
        <v>0</v>
      </c>
      <c r="L64" s="145">
        <f t="shared" ref="L64:M64" si="8">L65</f>
        <v>0</v>
      </c>
      <c r="M64" s="145">
        <f t="shared" si="8"/>
        <v>0</v>
      </c>
      <c r="N64" s="127"/>
      <c r="P64" s="260">
        <f>K64-'ПЕЧАТЬ СИ'!G43</f>
        <v>0</v>
      </c>
      <c r="Q64" s="722" t="s">
        <v>420</v>
      </c>
      <c r="R64" s="722"/>
      <c r="S64" s="722"/>
    </row>
    <row r="65" spans="1:19" s="140" customFormat="1" ht="39" customHeight="1" x14ac:dyDescent="0.25">
      <c r="A65" s="138"/>
      <c r="B65" s="697" t="s">
        <v>244</v>
      </c>
      <c r="C65" s="697"/>
      <c r="D65" s="697"/>
      <c r="E65" s="697"/>
      <c r="F65" s="697"/>
      <c r="G65" s="697"/>
      <c r="H65" s="693">
        <v>2520</v>
      </c>
      <c r="I65" s="694"/>
      <c r="J65" s="143">
        <v>831</v>
      </c>
      <c r="K65" s="144">
        <f>'расшифровка 2'!H52+'расшифровка 4'!H145+'расшифровка 5'!H52</f>
        <v>0</v>
      </c>
      <c r="L65" s="144">
        <f>'расшифровка 2'!I52+'расшифровка 4'!I145+'расшифровка 5'!I52</f>
        <v>0</v>
      </c>
      <c r="M65" s="144">
        <f>'расшифровка 2'!J52+'расшифровка 4'!J145+'расшифровка 5'!J52</f>
        <v>0</v>
      </c>
      <c r="N65" s="127"/>
      <c r="P65" s="260">
        <f>K65-'ПЕЧАТЬ СИ'!G43</f>
        <v>0</v>
      </c>
      <c r="Q65" s="413">
        <f>P84</f>
        <v>2022</v>
      </c>
      <c r="R65" s="413">
        <f t="shared" ref="R65:S65" si="9">Q84</f>
        <v>2023</v>
      </c>
      <c r="S65" s="413">
        <f t="shared" si="9"/>
        <v>2024</v>
      </c>
    </row>
    <row r="66" spans="1:19" s="140" customFormat="1" ht="23.25" customHeight="1" x14ac:dyDescent="0.25">
      <c r="A66" s="138"/>
      <c r="B66" s="730" t="s">
        <v>245</v>
      </c>
      <c r="C66" s="730"/>
      <c r="D66" s="730"/>
      <c r="E66" s="730"/>
      <c r="F66" s="730"/>
      <c r="G66" s="730"/>
      <c r="H66" s="691">
        <v>2600</v>
      </c>
      <c r="I66" s="692"/>
      <c r="J66" s="141" t="s">
        <v>30</v>
      </c>
      <c r="K66" s="148">
        <f>K67+K68+K69+K71+K70</f>
        <v>7727914.4457719652</v>
      </c>
      <c r="L66" s="148">
        <f t="shared" ref="L66:M66" si="10">L67+L68+L69+L71+L70</f>
        <v>7719889.995771965</v>
      </c>
      <c r="M66" s="148">
        <f t="shared" si="10"/>
        <v>7967418.995771965</v>
      </c>
      <c r="N66" s="127"/>
      <c r="P66" s="260">
        <f>K66-'ПЕЧАТЬ СИ'!G47</f>
        <v>0</v>
      </c>
      <c r="Q66" s="414">
        <f>K66-K85</f>
        <v>-4.2280349880456924E-3</v>
      </c>
      <c r="R66" s="414">
        <f>L66-L85</f>
        <v>-4.2280349880456924E-3</v>
      </c>
      <c r="S66" s="414">
        <f>M66-M85</f>
        <v>-4.2280349880456924E-3</v>
      </c>
    </row>
    <row r="67" spans="1:19" s="140" customFormat="1" ht="20.25" hidden="1" x14ac:dyDescent="0.25">
      <c r="A67" s="138"/>
      <c r="B67" s="697" t="s">
        <v>246</v>
      </c>
      <c r="C67" s="697"/>
      <c r="D67" s="697"/>
      <c r="E67" s="697"/>
      <c r="F67" s="697"/>
      <c r="G67" s="697"/>
      <c r="H67" s="693">
        <v>2620</v>
      </c>
      <c r="I67" s="694"/>
      <c r="J67" s="143">
        <v>242</v>
      </c>
      <c r="K67" s="170"/>
      <c r="L67" s="170"/>
      <c r="M67" s="170"/>
      <c r="N67" s="127"/>
      <c r="Q67" s="244"/>
      <c r="R67" s="244"/>
      <c r="S67" s="244"/>
    </row>
    <row r="68" spans="1:19" s="140" customFormat="1" ht="20.25" x14ac:dyDescent="0.25">
      <c r="A68" s="138"/>
      <c r="B68" s="697" t="s">
        <v>247</v>
      </c>
      <c r="C68" s="697"/>
      <c r="D68" s="697"/>
      <c r="E68" s="697"/>
      <c r="F68" s="697"/>
      <c r="G68" s="697"/>
      <c r="H68" s="693">
        <v>2630</v>
      </c>
      <c r="I68" s="694"/>
      <c r="J68" s="143">
        <v>243</v>
      </c>
      <c r="K68" s="144">
        <f>'расшифровка 2'!H95+'расшифровка 4'!H183+'расшифровка 5'!H95</f>
        <v>183000</v>
      </c>
      <c r="L68" s="144">
        <f>'расшифровка 2'!I95+'расшифровка 4'!I183+'расшифровка 5'!I95</f>
        <v>0</v>
      </c>
      <c r="M68" s="144">
        <f>'расшифровка 2'!J95+'расшифровка 4'!J183+'расшифровка 5'!J95</f>
        <v>0</v>
      </c>
      <c r="N68" s="127"/>
      <c r="P68" s="260">
        <f>K68-'ПЕЧАТЬ СИ'!G48</f>
        <v>0</v>
      </c>
    </row>
    <row r="69" spans="1:19" s="140" customFormat="1" ht="20.25" x14ac:dyDescent="0.25">
      <c r="A69" s="138"/>
      <c r="B69" s="728" t="s">
        <v>248</v>
      </c>
      <c r="C69" s="728"/>
      <c r="D69" s="728"/>
      <c r="E69" s="728"/>
      <c r="F69" s="728"/>
      <c r="G69" s="728"/>
      <c r="H69" s="706">
        <v>2640</v>
      </c>
      <c r="I69" s="707"/>
      <c r="J69" s="141">
        <v>244</v>
      </c>
      <c r="K69" s="149">
        <f>'расшифровка 2'!H401+'расшифровка 4'!H906+'расшифровка 5'!H312</f>
        <v>5998419.0599999996</v>
      </c>
      <c r="L69" s="149">
        <f>'расшифровка 2'!I401+'расшифровка 4'!I906+'расшифровка 5'!I312</f>
        <v>6173394.6099999994</v>
      </c>
      <c r="M69" s="149">
        <f>'расшифровка 2'!J401+'расшифровка 4'!J906+'расшифровка 5'!J312</f>
        <v>6420923.6099999994</v>
      </c>
      <c r="N69" s="127"/>
      <c r="P69" s="260">
        <f>K69-'ПЕЧАТЬ СИ'!G56</f>
        <v>0</v>
      </c>
    </row>
    <row r="70" spans="1:19" s="140" customFormat="1" ht="21" customHeight="1" x14ac:dyDescent="0.25">
      <c r="A70" s="138"/>
      <c r="B70" s="704" t="s">
        <v>535</v>
      </c>
      <c r="C70" s="704"/>
      <c r="D70" s="704"/>
      <c r="E70" s="704"/>
      <c r="F70" s="704"/>
      <c r="G70" s="704"/>
      <c r="H70" s="710">
        <v>2660</v>
      </c>
      <c r="I70" s="711"/>
      <c r="J70" s="501">
        <v>247</v>
      </c>
      <c r="K70" s="506">
        <f>'расшифровка 4'!H202+'расшифровка 2'!H107</f>
        <v>1546495.3857719656</v>
      </c>
      <c r="L70" s="506">
        <f>'расшифровка 4'!I202+'расшифровка 2'!I107</f>
        <v>1546495.3857719656</v>
      </c>
      <c r="M70" s="506">
        <f>'расшифровка 4'!J202+'расшифровка 2'!J107</f>
        <v>1546495.3857719656</v>
      </c>
      <c r="N70" s="503"/>
      <c r="P70" s="260">
        <f>K70-'ПЕЧАТЬ СИ'!G67</f>
        <v>0</v>
      </c>
    </row>
    <row r="71" spans="1:19" s="140" customFormat="1" ht="20.25" x14ac:dyDescent="0.25">
      <c r="A71" s="138"/>
      <c r="B71" s="697" t="s">
        <v>249</v>
      </c>
      <c r="C71" s="697"/>
      <c r="D71" s="697"/>
      <c r="E71" s="697"/>
      <c r="F71" s="697"/>
      <c r="G71" s="697"/>
      <c r="H71" s="693">
        <v>2700</v>
      </c>
      <c r="I71" s="694"/>
      <c r="J71" s="143">
        <v>400</v>
      </c>
      <c r="K71" s="144">
        <f>SUM(K72:K73)</f>
        <v>0</v>
      </c>
      <c r="L71" s="144">
        <f t="shared" ref="L71:M71" si="11">SUM(L72:L73)</f>
        <v>0</v>
      </c>
      <c r="M71" s="144">
        <f t="shared" si="11"/>
        <v>0</v>
      </c>
      <c r="N71" s="127"/>
      <c r="P71" s="260">
        <f>K71-'[1]ПЕЧАТЬ 2020'!G45</f>
        <v>0</v>
      </c>
    </row>
    <row r="72" spans="1:19" s="140" customFormat="1" ht="37.5" customHeight="1" x14ac:dyDescent="0.25">
      <c r="A72" s="138"/>
      <c r="B72" s="729" t="s">
        <v>250</v>
      </c>
      <c r="C72" s="729"/>
      <c r="D72" s="729"/>
      <c r="E72" s="729"/>
      <c r="F72" s="729"/>
      <c r="G72" s="729"/>
      <c r="H72" s="689">
        <v>2710</v>
      </c>
      <c r="I72" s="690"/>
      <c r="J72" s="143">
        <v>406</v>
      </c>
      <c r="K72" s="171"/>
      <c r="L72" s="171"/>
      <c r="M72" s="171"/>
      <c r="N72" s="127"/>
    </row>
    <row r="73" spans="1:19" s="140" customFormat="1" ht="20.25" x14ac:dyDescent="0.25">
      <c r="A73" s="138"/>
      <c r="B73" s="729" t="s">
        <v>251</v>
      </c>
      <c r="C73" s="729"/>
      <c r="D73" s="729"/>
      <c r="E73" s="729"/>
      <c r="F73" s="729"/>
      <c r="G73" s="729"/>
      <c r="H73" s="689">
        <v>2720</v>
      </c>
      <c r="I73" s="690"/>
      <c r="J73" s="143">
        <v>407</v>
      </c>
      <c r="K73" s="146">
        <f>'расшифровка 4'!H211+'расшифровка 5'!H104+'расшифровка 6'!H104+'расшифровка 2'!H116</f>
        <v>0</v>
      </c>
      <c r="L73" s="146">
        <f>'расшифровка 4'!I211+'расшифровка 5'!I104+'расшифровка 6'!I104+'расшифровка 2'!I116</f>
        <v>0</v>
      </c>
      <c r="M73" s="146">
        <f>'расшифровка 4'!J211+'расшифровка 5'!J104+'расшифровка 6'!J104+'расшифровка 2'!J116</f>
        <v>0</v>
      </c>
      <c r="N73" s="127"/>
      <c r="P73" s="260">
        <f>K73-'[1]ПЕЧАТЬ 2020'!G45</f>
        <v>0</v>
      </c>
    </row>
    <row r="74" spans="1:19" s="140" customFormat="1" ht="20.25" x14ac:dyDescent="0.25">
      <c r="A74" s="138"/>
      <c r="B74" s="730" t="s">
        <v>252</v>
      </c>
      <c r="C74" s="730"/>
      <c r="D74" s="730"/>
      <c r="E74" s="730"/>
      <c r="F74" s="730"/>
      <c r="G74" s="730"/>
      <c r="H74" s="691">
        <v>3000</v>
      </c>
      <c r="I74" s="692"/>
      <c r="J74" s="141">
        <v>100</v>
      </c>
      <c r="K74" s="148">
        <f>K75+K76+K77</f>
        <v>0</v>
      </c>
      <c r="L74" s="148">
        <f t="shared" ref="L74:M74" si="12">L75+L76+L77</f>
        <v>0</v>
      </c>
      <c r="M74" s="148">
        <f t="shared" si="12"/>
        <v>0</v>
      </c>
      <c r="N74" s="127"/>
    </row>
    <row r="75" spans="1:19" s="140" customFormat="1" ht="37.5" customHeight="1" x14ac:dyDescent="0.25">
      <c r="A75" s="138"/>
      <c r="B75" s="697" t="s">
        <v>253</v>
      </c>
      <c r="C75" s="697"/>
      <c r="D75" s="697"/>
      <c r="E75" s="697"/>
      <c r="F75" s="697"/>
      <c r="G75" s="697"/>
      <c r="H75" s="693">
        <v>3010</v>
      </c>
      <c r="I75" s="694"/>
      <c r="J75" s="143"/>
      <c r="K75" s="170"/>
      <c r="L75" s="170"/>
      <c r="M75" s="170"/>
      <c r="N75" s="127"/>
    </row>
    <row r="76" spans="1:19" s="140" customFormat="1" ht="20.25" x14ac:dyDescent="0.25">
      <c r="A76" s="138"/>
      <c r="B76" s="697" t="s">
        <v>254</v>
      </c>
      <c r="C76" s="697"/>
      <c r="D76" s="697"/>
      <c r="E76" s="697"/>
      <c r="F76" s="697"/>
      <c r="G76" s="697"/>
      <c r="H76" s="693">
        <v>3020</v>
      </c>
      <c r="I76" s="694"/>
      <c r="J76" s="143"/>
      <c r="K76" s="170"/>
      <c r="L76" s="170"/>
      <c r="M76" s="170"/>
      <c r="N76" s="127"/>
    </row>
    <row r="77" spans="1:19" s="140" customFormat="1" ht="20.25" x14ac:dyDescent="0.25">
      <c r="A77" s="138"/>
      <c r="B77" s="697" t="s">
        <v>255</v>
      </c>
      <c r="C77" s="697"/>
      <c r="D77" s="697"/>
      <c r="E77" s="697"/>
      <c r="F77" s="697"/>
      <c r="G77" s="697"/>
      <c r="H77" s="693">
        <v>3030</v>
      </c>
      <c r="I77" s="694"/>
      <c r="J77" s="143"/>
      <c r="K77" s="170"/>
      <c r="L77" s="170"/>
      <c r="M77" s="170"/>
      <c r="N77" s="127"/>
    </row>
    <row r="78" spans="1:19" s="140" customFormat="1" ht="20.25" x14ac:dyDescent="0.25">
      <c r="A78" s="138"/>
      <c r="B78" s="698" t="s">
        <v>256</v>
      </c>
      <c r="C78" s="698"/>
      <c r="D78" s="698"/>
      <c r="E78" s="698"/>
      <c r="F78" s="698"/>
      <c r="G78" s="698"/>
      <c r="H78" s="695">
        <v>4000</v>
      </c>
      <c r="I78" s="696"/>
      <c r="J78" s="143" t="s">
        <v>30</v>
      </c>
      <c r="K78" s="172"/>
      <c r="L78" s="172"/>
      <c r="M78" s="172"/>
      <c r="N78" s="127"/>
    </row>
    <row r="79" spans="1:19" s="140" customFormat="1" ht="41.25" customHeight="1" x14ac:dyDescent="0.25">
      <c r="A79" s="138"/>
      <c r="B79" s="697" t="s">
        <v>257</v>
      </c>
      <c r="C79" s="697"/>
      <c r="D79" s="697"/>
      <c r="E79" s="697"/>
      <c r="F79" s="697"/>
      <c r="G79" s="697"/>
      <c r="H79" s="693">
        <v>4010</v>
      </c>
      <c r="I79" s="694"/>
      <c r="J79" s="143">
        <v>610</v>
      </c>
      <c r="K79" s="170"/>
      <c r="L79" s="170"/>
      <c r="M79" s="170"/>
      <c r="N79" s="127"/>
    </row>
    <row r="80" spans="1:19" s="135" customFormat="1" ht="14.45" hidden="1" customHeight="1" x14ac:dyDescent="0.25">
      <c r="A80" s="138"/>
      <c r="B80" s="688"/>
      <c r="C80" s="688"/>
      <c r="D80" s="688"/>
      <c r="E80" s="688"/>
      <c r="F80" s="688"/>
      <c r="G80" s="688"/>
      <c r="H80" s="150"/>
      <c r="I80" s="424"/>
      <c r="J80" s="150"/>
      <c r="K80" s="151"/>
      <c r="L80" s="151"/>
      <c r="M80" s="151"/>
      <c r="N80" s="152"/>
    </row>
    <row r="81" spans="1:18" s="135" customFormat="1" ht="21" customHeight="1" x14ac:dyDescent="0.25">
      <c r="A81" s="138"/>
      <c r="B81" s="153"/>
      <c r="C81" s="781" t="s">
        <v>258</v>
      </c>
      <c r="D81" s="781"/>
      <c r="E81" s="781"/>
      <c r="F81" s="781"/>
      <c r="G81" s="781"/>
      <c r="H81" s="781"/>
      <c r="I81" s="781"/>
      <c r="J81" s="781"/>
      <c r="K81" s="781"/>
      <c r="L81" s="781"/>
      <c r="M81" s="781"/>
      <c r="N81" s="153"/>
    </row>
    <row r="82" spans="1:18" s="135" customFormat="1" ht="20.25" customHeight="1" x14ac:dyDescent="0.25">
      <c r="A82" s="138"/>
      <c r="B82" s="782" t="s">
        <v>106</v>
      </c>
      <c r="C82" s="782" t="s">
        <v>114</v>
      </c>
      <c r="D82" s="782"/>
      <c r="E82" s="782"/>
      <c r="F82" s="782"/>
      <c r="G82" s="782"/>
      <c r="H82" s="723" t="s">
        <v>206</v>
      </c>
      <c r="I82" s="814" t="s">
        <v>259</v>
      </c>
      <c r="J82" s="725" t="s">
        <v>207</v>
      </c>
      <c r="K82" s="813" t="s">
        <v>208</v>
      </c>
      <c r="L82" s="813"/>
      <c r="M82" s="813"/>
      <c r="N82" s="813"/>
    </row>
    <row r="83" spans="1:18" s="135" customFormat="1" ht="44.25" customHeight="1" x14ac:dyDescent="0.25">
      <c r="A83" s="138"/>
      <c r="B83" s="782"/>
      <c r="C83" s="782"/>
      <c r="D83" s="782"/>
      <c r="E83" s="782"/>
      <c r="F83" s="782"/>
      <c r="G83" s="782"/>
      <c r="H83" s="724"/>
      <c r="I83" s="814"/>
      <c r="J83" s="726"/>
      <c r="K83" s="154" t="str">
        <f>K19</f>
        <v>на 2022 г. (текущий финансовый год)</v>
      </c>
      <c r="L83" s="437" t="str">
        <f t="shared" ref="L83:M83" si="13">L19</f>
        <v>на 2023 г. (первый год планового периода)</v>
      </c>
      <c r="M83" s="437" t="str">
        <f t="shared" si="13"/>
        <v>на 2024 г. (второй год планового периода)</v>
      </c>
      <c r="N83" s="154" t="s">
        <v>260</v>
      </c>
      <c r="P83" s="803" t="s">
        <v>420</v>
      </c>
      <c r="Q83" s="803"/>
      <c r="R83" s="803"/>
    </row>
    <row r="84" spans="1:18" s="135" customFormat="1" ht="20.25" x14ac:dyDescent="0.25">
      <c r="A84" s="138"/>
      <c r="B84" s="155">
        <v>1</v>
      </c>
      <c r="C84" s="808">
        <v>2</v>
      </c>
      <c r="D84" s="808"/>
      <c r="E84" s="808"/>
      <c r="F84" s="808"/>
      <c r="G84" s="808"/>
      <c r="H84" s="155">
        <v>3</v>
      </c>
      <c r="I84" s="155">
        <v>4</v>
      </c>
      <c r="J84" s="429" t="s">
        <v>469</v>
      </c>
      <c r="K84" s="155">
        <v>5</v>
      </c>
      <c r="L84" s="155">
        <v>6</v>
      </c>
      <c r="M84" s="155">
        <v>7</v>
      </c>
      <c r="N84" s="155">
        <v>8</v>
      </c>
      <c r="P84" s="415">
        <v>2022</v>
      </c>
      <c r="Q84" s="415">
        <v>2023</v>
      </c>
      <c r="R84" s="415">
        <v>2024</v>
      </c>
    </row>
    <row r="85" spans="1:18" s="135" customFormat="1" ht="21.75" customHeight="1" x14ac:dyDescent="0.25">
      <c r="A85" s="138"/>
      <c r="B85" s="156">
        <v>1</v>
      </c>
      <c r="C85" s="809" t="s">
        <v>261</v>
      </c>
      <c r="D85" s="809"/>
      <c r="E85" s="809"/>
      <c r="F85" s="809"/>
      <c r="G85" s="809"/>
      <c r="H85" s="157">
        <v>26000</v>
      </c>
      <c r="I85" s="157" t="s">
        <v>30</v>
      </c>
      <c r="J85" s="157" t="s">
        <v>30</v>
      </c>
      <c r="K85" s="158">
        <f>K86+K87+K88+K114</f>
        <v>7727914.4500000002</v>
      </c>
      <c r="L85" s="158">
        <f>L86+L87+L88+L114</f>
        <v>7719890</v>
      </c>
      <c r="M85" s="158">
        <f>M86+M87+M88+M114</f>
        <v>7967419</v>
      </c>
      <c r="N85" s="158">
        <f>N86+N87+N88+N114</f>
        <v>0</v>
      </c>
      <c r="P85" s="416">
        <f>K85-'ПЕЧАТЬ СИ'!G47</f>
        <v>4.2280349880456924E-3</v>
      </c>
      <c r="Q85" s="416">
        <f>L85-ПРОВЕРКА!I14</f>
        <v>4.2280349880456924E-3</v>
      </c>
      <c r="R85" s="416">
        <f>M85-ПРОВЕРКА!J14</f>
        <v>4.2280349880456924E-3</v>
      </c>
    </row>
    <row r="86" spans="1:18" s="135" customFormat="1" ht="113.25" customHeight="1" x14ac:dyDescent="0.25">
      <c r="A86" s="138"/>
      <c r="B86" s="159" t="s">
        <v>262</v>
      </c>
      <c r="C86" s="810" t="s">
        <v>263</v>
      </c>
      <c r="D86" s="811"/>
      <c r="E86" s="811"/>
      <c r="F86" s="811"/>
      <c r="G86" s="812"/>
      <c r="H86" s="160">
        <v>26100</v>
      </c>
      <c r="I86" s="161" t="s">
        <v>30</v>
      </c>
      <c r="J86" s="161" t="s">
        <v>30</v>
      </c>
      <c r="K86" s="173"/>
      <c r="L86" s="173"/>
      <c r="M86" s="173"/>
      <c r="N86" s="173"/>
    </row>
    <row r="87" spans="1:18" s="135" customFormat="1" ht="90" customHeight="1" x14ac:dyDescent="0.25">
      <c r="A87" s="138"/>
      <c r="B87" s="159" t="s">
        <v>264</v>
      </c>
      <c r="C87" s="810" t="s">
        <v>265</v>
      </c>
      <c r="D87" s="811"/>
      <c r="E87" s="811"/>
      <c r="F87" s="811"/>
      <c r="G87" s="812"/>
      <c r="H87" s="160">
        <v>26200</v>
      </c>
      <c r="I87" s="161" t="s">
        <v>30</v>
      </c>
      <c r="J87" s="161" t="s">
        <v>30</v>
      </c>
      <c r="K87" s="173"/>
      <c r="L87" s="173"/>
      <c r="M87" s="173"/>
      <c r="N87" s="173"/>
      <c r="P87" s="804" t="s">
        <v>459</v>
      </c>
      <c r="Q87" s="804"/>
      <c r="R87" s="804"/>
    </row>
    <row r="88" spans="1:18" s="135" customFormat="1" ht="46.5" customHeight="1" x14ac:dyDescent="0.25">
      <c r="A88" s="138"/>
      <c r="B88" s="159" t="s">
        <v>266</v>
      </c>
      <c r="C88" s="810" t="s">
        <v>267</v>
      </c>
      <c r="D88" s="811"/>
      <c r="E88" s="811"/>
      <c r="F88" s="811"/>
      <c r="G88" s="812"/>
      <c r="H88" s="160">
        <v>26300</v>
      </c>
      <c r="I88" s="161" t="s">
        <v>30</v>
      </c>
      <c r="J88" s="161" t="s">
        <v>30</v>
      </c>
      <c r="K88" s="162">
        <f>K89+K104</f>
        <v>1171370.1200000001</v>
      </c>
      <c r="L88" s="162">
        <f t="shared" ref="L88:M88" si="14">L89+L104</f>
        <v>0</v>
      </c>
      <c r="M88" s="162">
        <f t="shared" si="14"/>
        <v>0</v>
      </c>
      <c r="N88" s="173"/>
      <c r="P88" s="417">
        <f>P116+P118+P145+P160</f>
        <v>-1171370.1157719651</v>
      </c>
      <c r="Q88" s="260"/>
      <c r="R88" s="140"/>
    </row>
    <row r="89" spans="1:18" s="135" customFormat="1" ht="23.25" customHeight="1" x14ac:dyDescent="0.25">
      <c r="A89" s="138"/>
      <c r="B89" s="486" t="s">
        <v>470</v>
      </c>
      <c r="C89" s="815" t="s">
        <v>471</v>
      </c>
      <c r="D89" s="816"/>
      <c r="E89" s="816"/>
      <c r="F89" s="816"/>
      <c r="G89" s="817"/>
      <c r="H89" s="487">
        <v>26310</v>
      </c>
      <c r="I89" s="485" t="s">
        <v>30</v>
      </c>
      <c r="J89" s="485" t="s">
        <v>30</v>
      </c>
      <c r="K89" s="488">
        <v>1171370.1200000001</v>
      </c>
      <c r="L89" s="488"/>
      <c r="M89" s="488"/>
      <c r="N89" s="489"/>
      <c r="P89" s="417"/>
      <c r="Q89" s="260"/>
      <c r="R89" s="140"/>
    </row>
    <row r="90" spans="1:18" s="451" customFormat="1" ht="18.75" customHeight="1" x14ac:dyDescent="0.25">
      <c r="A90" s="447"/>
      <c r="B90" s="490"/>
      <c r="C90" s="682" t="s">
        <v>472</v>
      </c>
      <c r="D90" s="683"/>
      <c r="E90" s="683"/>
      <c r="F90" s="683"/>
      <c r="G90" s="684"/>
      <c r="H90" s="491" t="s">
        <v>473</v>
      </c>
      <c r="I90" s="485"/>
      <c r="J90" s="484"/>
      <c r="K90" s="488"/>
      <c r="L90" s="488"/>
      <c r="M90" s="488"/>
      <c r="N90" s="489"/>
      <c r="P90" s="452"/>
      <c r="Q90" s="453"/>
      <c r="R90" s="454"/>
    </row>
    <row r="91" spans="1:18" s="451" customFormat="1" ht="20.25" hidden="1" customHeight="1" x14ac:dyDescent="0.25">
      <c r="A91" s="447"/>
      <c r="B91" s="490"/>
      <c r="C91" s="682"/>
      <c r="D91" s="683"/>
      <c r="E91" s="683"/>
      <c r="F91" s="683"/>
      <c r="G91" s="684"/>
      <c r="H91" s="491" t="s">
        <v>504</v>
      </c>
      <c r="I91" s="485"/>
      <c r="J91" s="484"/>
      <c r="K91" s="488"/>
      <c r="L91" s="488"/>
      <c r="M91" s="488"/>
      <c r="N91" s="489"/>
      <c r="P91" s="452"/>
      <c r="Q91" s="453"/>
      <c r="R91" s="454"/>
    </row>
    <row r="92" spans="1:18" s="451" customFormat="1" ht="18.75" hidden="1" customHeight="1" x14ac:dyDescent="0.25">
      <c r="A92" s="447"/>
      <c r="B92" s="490"/>
      <c r="C92" s="682"/>
      <c r="D92" s="683"/>
      <c r="E92" s="683"/>
      <c r="F92" s="683"/>
      <c r="G92" s="684"/>
      <c r="H92" s="491" t="s">
        <v>505</v>
      </c>
      <c r="I92" s="485"/>
      <c r="J92" s="484"/>
      <c r="K92" s="488"/>
      <c r="L92" s="488"/>
      <c r="M92" s="488"/>
      <c r="N92" s="489"/>
      <c r="P92" s="452"/>
      <c r="Q92" s="453"/>
      <c r="R92" s="454"/>
    </row>
    <row r="93" spans="1:18" s="451" customFormat="1" ht="18.75" hidden="1" customHeight="1" x14ac:dyDescent="0.25">
      <c r="A93" s="447"/>
      <c r="B93" s="490"/>
      <c r="C93" s="682"/>
      <c r="D93" s="683"/>
      <c r="E93" s="683"/>
      <c r="F93" s="683"/>
      <c r="G93" s="684"/>
      <c r="H93" s="491" t="s">
        <v>506</v>
      </c>
      <c r="I93" s="485"/>
      <c r="J93" s="484"/>
      <c r="K93" s="488"/>
      <c r="L93" s="488"/>
      <c r="M93" s="488"/>
      <c r="N93" s="489"/>
      <c r="P93" s="452"/>
      <c r="Q93" s="453"/>
      <c r="R93" s="454"/>
    </row>
    <row r="94" spans="1:18" s="451" customFormat="1" ht="18.75" hidden="1" customHeight="1" x14ac:dyDescent="0.25">
      <c r="A94" s="447"/>
      <c r="B94" s="490"/>
      <c r="C94" s="682"/>
      <c r="D94" s="683"/>
      <c r="E94" s="683"/>
      <c r="F94" s="683"/>
      <c r="G94" s="684"/>
      <c r="H94" s="491" t="s">
        <v>507</v>
      </c>
      <c r="I94" s="485"/>
      <c r="J94" s="484"/>
      <c r="K94" s="488"/>
      <c r="L94" s="488"/>
      <c r="M94" s="488"/>
      <c r="N94" s="489"/>
      <c r="P94" s="452"/>
      <c r="Q94" s="453"/>
      <c r="R94" s="454"/>
    </row>
    <row r="95" spans="1:18" s="451" customFormat="1" ht="18.75" hidden="1" customHeight="1" x14ac:dyDescent="0.25">
      <c r="A95" s="447"/>
      <c r="B95" s="490"/>
      <c r="C95" s="682"/>
      <c r="D95" s="683"/>
      <c r="E95" s="683"/>
      <c r="F95" s="683"/>
      <c r="G95" s="684"/>
      <c r="H95" s="491"/>
      <c r="I95" s="485"/>
      <c r="J95" s="484"/>
      <c r="K95" s="488"/>
      <c r="L95" s="488"/>
      <c r="M95" s="488"/>
      <c r="N95" s="489"/>
      <c r="P95" s="452"/>
      <c r="Q95" s="453"/>
      <c r="R95" s="454"/>
    </row>
    <row r="96" spans="1:18" s="451" customFormat="1" ht="18.75" hidden="1" customHeight="1" x14ac:dyDescent="0.25">
      <c r="A96" s="447"/>
      <c r="B96" s="490"/>
      <c r="C96" s="682"/>
      <c r="D96" s="683"/>
      <c r="E96" s="683"/>
      <c r="F96" s="683"/>
      <c r="G96" s="684"/>
      <c r="H96" s="491"/>
      <c r="I96" s="485"/>
      <c r="J96" s="484"/>
      <c r="K96" s="488"/>
      <c r="L96" s="488"/>
      <c r="M96" s="488"/>
      <c r="N96" s="489"/>
      <c r="P96" s="452"/>
      <c r="Q96" s="453"/>
      <c r="R96" s="454"/>
    </row>
    <row r="97" spans="1:18" s="451" customFormat="1" ht="18.75" hidden="1" customHeight="1" x14ac:dyDescent="0.25">
      <c r="A97" s="447"/>
      <c r="B97" s="490"/>
      <c r="C97" s="682"/>
      <c r="D97" s="683"/>
      <c r="E97" s="683"/>
      <c r="F97" s="683"/>
      <c r="G97" s="684"/>
      <c r="H97" s="491"/>
      <c r="I97" s="485"/>
      <c r="J97" s="484"/>
      <c r="K97" s="488"/>
      <c r="L97" s="488"/>
      <c r="M97" s="488"/>
      <c r="N97" s="489"/>
      <c r="P97" s="452"/>
      <c r="Q97" s="453"/>
      <c r="R97" s="454"/>
    </row>
    <row r="98" spans="1:18" s="451" customFormat="1" ht="18.75" hidden="1" customHeight="1" x14ac:dyDescent="0.25">
      <c r="A98" s="447"/>
      <c r="B98" s="490"/>
      <c r="C98" s="682"/>
      <c r="D98" s="683"/>
      <c r="E98" s="683"/>
      <c r="F98" s="683"/>
      <c r="G98" s="684"/>
      <c r="H98" s="491"/>
      <c r="I98" s="485"/>
      <c r="J98" s="484"/>
      <c r="K98" s="488"/>
      <c r="L98" s="488"/>
      <c r="M98" s="488"/>
      <c r="N98" s="489"/>
      <c r="P98" s="452"/>
      <c r="Q98" s="453"/>
      <c r="R98" s="454"/>
    </row>
    <row r="99" spans="1:18" s="451" customFormat="1" ht="18.75" hidden="1" customHeight="1" x14ac:dyDescent="0.25">
      <c r="A99" s="447"/>
      <c r="B99" s="490"/>
      <c r="C99" s="682"/>
      <c r="D99" s="683"/>
      <c r="E99" s="683"/>
      <c r="F99" s="683"/>
      <c r="G99" s="684"/>
      <c r="H99" s="491"/>
      <c r="I99" s="485"/>
      <c r="J99" s="484"/>
      <c r="K99" s="488"/>
      <c r="L99" s="488"/>
      <c r="M99" s="488"/>
      <c r="N99" s="489"/>
      <c r="P99" s="452"/>
      <c r="Q99" s="453"/>
      <c r="R99" s="454"/>
    </row>
    <row r="100" spans="1:18" s="451" customFormat="1" ht="18.75" hidden="1" customHeight="1" x14ac:dyDescent="0.25">
      <c r="A100" s="447"/>
      <c r="B100" s="490"/>
      <c r="C100" s="682"/>
      <c r="D100" s="683"/>
      <c r="E100" s="683"/>
      <c r="F100" s="683"/>
      <c r="G100" s="684"/>
      <c r="H100" s="491"/>
      <c r="I100" s="485"/>
      <c r="J100" s="484"/>
      <c r="K100" s="488"/>
      <c r="L100" s="488"/>
      <c r="M100" s="488"/>
      <c r="N100" s="489"/>
      <c r="P100" s="452"/>
      <c r="Q100" s="453"/>
      <c r="R100" s="454"/>
    </row>
    <row r="101" spans="1:18" s="451" customFormat="1" ht="18.75" hidden="1" customHeight="1" x14ac:dyDescent="0.25">
      <c r="A101" s="447"/>
      <c r="B101" s="490"/>
      <c r="C101" s="682"/>
      <c r="D101" s="683"/>
      <c r="E101" s="683"/>
      <c r="F101" s="683"/>
      <c r="G101" s="684"/>
      <c r="H101" s="491"/>
      <c r="I101" s="485"/>
      <c r="J101" s="484"/>
      <c r="K101" s="488"/>
      <c r="L101" s="488"/>
      <c r="M101" s="488"/>
      <c r="N101" s="489"/>
      <c r="P101" s="452"/>
      <c r="Q101" s="453"/>
      <c r="R101" s="454"/>
    </row>
    <row r="102" spans="1:18" s="451" customFormat="1" ht="18.75" hidden="1" customHeight="1" x14ac:dyDescent="0.25">
      <c r="A102" s="447"/>
      <c r="B102" s="490"/>
      <c r="C102" s="682"/>
      <c r="D102" s="683"/>
      <c r="E102" s="683"/>
      <c r="F102" s="683"/>
      <c r="G102" s="684"/>
      <c r="H102" s="491"/>
      <c r="I102" s="485"/>
      <c r="J102" s="484"/>
      <c r="K102" s="488"/>
      <c r="L102" s="488"/>
      <c r="M102" s="488"/>
      <c r="N102" s="489"/>
      <c r="P102" s="452"/>
      <c r="Q102" s="453"/>
      <c r="R102" s="454"/>
    </row>
    <row r="103" spans="1:18" s="451" customFormat="1" ht="18.75" hidden="1" customHeight="1" x14ac:dyDescent="0.25">
      <c r="A103" s="447"/>
      <c r="B103" s="490"/>
      <c r="C103" s="682"/>
      <c r="D103" s="683"/>
      <c r="E103" s="683"/>
      <c r="F103" s="683"/>
      <c r="G103" s="684"/>
      <c r="H103" s="491"/>
      <c r="I103" s="485"/>
      <c r="J103" s="484"/>
      <c r="K103" s="488"/>
      <c r="L103" s="488"/>
      <c r="M103" s="488"/>
      <c r="N103" s="489"/>
      <c r="P103" s="452"/>
      <c r="Q103" s="453"/>
      <c r="R103" s="454"/>
    </row>
    <row r="104" spans="1:18" s="135" customFormat="1" ht="2.25" hidden="1" customHeight="1" x14ac:dyDescent="0.25">
      <c r="A104" s="138"/>
      <c r="B104" s="486" t="s">
        <v>474</v>
      </c>
      <c r="C104" s="815" t="s">
        <v>475</v>
      </c>
      <c r="D104" s="816"/>
      <c r="E104" s="816"/>
      <c r="F104" s="816"/>
      <c r="G104" s="817"/>
      <c r="H104" s="487">
        <v>26320</v>
      </c>
      <c r="I104" s="485" t="s">
        <v>30</v>
      </c>
      <c r="J104" s="485" t="s">
        <v>30</v>
      </c>
      <c r="K104" s="488"/>
      <c r="L104" s="488"/>
      <c r="M104" s="488"/>
      <c r="N104" s="489"/>
      <c r="P104" s="417"/>
      <c r="Q104" s="260"/>
      <c r="R104" s="140"/>
    </row>
    <row r="105" spans="1:18" s="451" customFormat="1" ht="23.25" hidden="1" customHeight="1" x14ac:dyDescent="0.25">
      <c r="A105" s="447"/>
      <c r="B105" s="490"/>
      <c r="C105" s="682" t="s">
        <v>472</v>
      </c>
      <c r="D105" s="683"/>
      <c r="E105" s="683"/>
      <c r="F105" s="683"/>
      <c r="G105" s="684"/>
      <c r="H105" s="491" t="s">
        <v>572</v>
      </c>
      <c r="I105" s="484">
        <v>2021</v>
      </c>
      <c r="J105" s="484"/>
      <c r="K105" s="488"/>
      <c r="L105" s="488"/>
      <c r="M105" s="488"/>
      <c r="N105" s="489"/>
      <c r="P105" s="452"/>
      <c r="Q105" s="453"/>
      <c r="R105" s="454"/>
    </row>
    <row r="106" spans="1:18" s="451" customFormat="1" ht="23.25" hidden="1" customHeight="1" x14ac:dyDescent="0.25">
      <c r="A106" s="447"/>
      <c r="B106" s="490"/>
      <c r="C106" s="682"/>
      <c r="D106" s="683"/>
      <c r="E106" s="683"/>
      <c r="F106" s="683"/>
      <c r="G106" s="684"/>
      <c r="H106" s="491" t="s">
        <v>573</v>
      </c>
      <c r="I106" s="484">
        <v>2021</v>
      </c>
      <c r="J106" s="484"/>
      <c r="K106" s="488"/>
      <c r="L106" s="488"/>
      <c r="M106" s="488"/>
      <c r="N106" s="489"/>
      <c r="P106" s="452"/>
      <c r="Q106" s="453"/>
      <c r="R106" s="454"/>
    </row>
    <row r="107" spans="1:18" s="451" customFormat="1" ht="23.25" hidden="1" customHeight="1" x14ac:dyDescent="0.25">
      <c r="A107" s="447"/>
      <c r="B107" s="490"/>
      <c r="C107" s="682"/>
      <c r="D107" s="683"/>
      <c r="E107" s="683"/>
      <c r="F107" s="683"/>
      <c r="G107" s="684"/>
      <c r="H107" s="491"/>
      <c r="I107" s="484"/>
      <c r="J107" s="484"/>
      <c r="K107" s="488"/>
      <c r="L107" s="488"/>
      <c r="M107" s="488"/>
      <c r="N107" s="489"/>
      <c r="P107" s="452"/>
      <c r="Q107" s="453"/>
      <c r="R107" s="454"/>
    </row>
    <row r="108" spans="1:18" s="135" customFormat="1" ht="23.25" hidden="1" customHeight="1" x14ac:dyDescent="0.25">
      <c r="A108" s="138"/>
      <c r="B108" s="490"/>
      <c r="C108" s="682"/>
      <c r="D108" s="683"/>
      <c r="E108" s="683"/>
      <c r="F108" s="683"/>
      <c r="G108" s="684"/>
      <c r="H108" s="487"/>
      <c r="I108" s="485"/>
      <c r="J108" s="485"/>
      <c r="K108" s="488"/>
      <c r="L108" s="488"/>
      <c r="M108" s="488"/>
      <c r="N108" s="489"/>
      <c r="P108" s="417"/>
      <c r="Q108" s="260"/>
      <c r="R108" s="140"/>
    </row>
    <row r="109" spans="1:18" s="135" customFormat="1" ht="23.25" hidden="1" customHeight="1" x14ac:dyDescent="0.25">
      <c r="A109" s="138"/>
      <c r="B109" s="490"/>
      <c r="C109" s="682"/>
      <c r="D109" s="683"/>
      <c r="E109" s="683"/>
      <c r="F109" s="683"/>
      <c r="G109" s="684"/>
      <c r="H109" s="487"/>
      <c r="I109" s="485"/>
      <c r="J109" s="485"/>
      <c r="K109" s="488"/>
      <c r="L109" s="488"/>
      <c r="M109" s="488"/>
      <c r="N109" s="489"/>
      <c r="P109" s="417"/>
      <c r="Q109" s="260"/>
      <c r="R109" s="140"/>
    </row>
    <row r="110" spans="1:18" s="135" customFormat="1" ht="23.25" hidden="1" customHeight="1" x14ac:dyDescent="0.25">
      <c r="A110" s="138"/>
      <c r="B110" s="490"/>
      <c r="C110" s="682"/>
      <c r="D110" s="683"/>
      <c r="E110" s="683"/>
      <c r="F110" s="683"/>
      <c r="G110" s="684"/>
      <c r="H110" s="487"/>
      <c r="I110" s="485"/>
      <c r="J110" s="485"/>
      <c r="K110" s="488"/>
      <c r="L110" s="488"/>
      <c r="M110" s="488"/>
      <c r="N110" s="489"/>
      <c r="P110" s="417"/>
      <c r="Q110" s="260"/>
      <c r="R110" s="140"/>
    </row>
    <row r="111" spans="1:18" s="135" customFormat="1" ht="23.25" hidden="1" customHeight="1" x14ac:dyDescent="0.25">
      <c r="A111" s="138"/>
      <c r="B111" s="490"/>
      <c r="C111" s="682"/>
      <c r="D111" s="683"/>
      <c r="E111" s="683"/>
      <c r="F111" s="683"/>
      <c r="G111" s="684"/>
      <c r="H111" s="487"/>
      <c r="I111" s="485"/>
      <c r="J111" s="485"/>
      <c r="K111" s="488"/>
      <c r="L111" s="488"/>
      <c r="M111" s="488"/>
      <c r="N111" s="489"/>
      <c r="P111" s="417"/>
      <c r="Q111" s="260"/>
      <c r="R111" s="140"/>
    </row>
    <row r="112" spans="1:18" s="135" customFormat="1" ht="23.25" hidden="1" customHeight="1" x14ac:dyDescent="0.25">
      <c r="A112" s="138"/>
      <c r="B112" s="490"/>
      <c r="C112" s="682"/>
      <c r="D112" s="683"/>
      <c r="E112" s="683"/>
      <c r="F112" s="683"/>
      <c r="G112" s="684"/>
      <c r="H112" s="487"/>
      <c r="I112" s="485"/>
      <c r="J112" s="485"/>
      <c r="K112" s="488"/>
      <c r="L112" s="488"/>
      <c r="M112" s="488"/>
      <c r="N112" s="489"/>
      <c r="P112" s="417"/>
      <c r="Q112" s="260"/>
      <c r="R112" s="140"/>
    </row>
    <row r="113" spans="1:18" s="135" customFormat="1" ht="23.25" hidden="1" customHeight="1" x14ac:dyDescent="0.25">
      <c r="A113" s="138"/>
      <c r="B113" s="490"/>
      <c r="C113" s="682"/>
      <c r="D113" s="683"/>
      <c r="E113" s="683"/>
      <c r="F113" s="683"/>
      <c r="G113" s="684"/>
      <c r="H113" s="487"/>
      <c r="I113" s="485"/>
      <c r="J113" s="485"/>
      <c r="K113" s="488"/>
      <c r="L113" s="488"/>
      <c r="M113" s="488"/>
      <c r="N113" s="489"/>
      <c r="P113" s="417"/>
      <c r="Q113" s="260"/>
      <c r="R113" s="140"/>
    </row>
    <row r="114" spans="1:18" s="135" customFormat="1" ht="43.5" customHeight="1" x14ac:dyDescent="0.25">
      <c r="A114" s="138"/>
      <c r="B114" s="159" t="s">
        <v>268</v>
      </c>
      <c r="C114" s="810" t="s">
        <v>269</v>
      </c>
      <c r="D114" s="811"/>
      <c r="E114" s="811"/>
      <c r="F114" s="811"/>
      <c r="G114" s="812"/>
      <c r="H114" s="160">
        <v>26400</v>
      </c>
      <c r="I114" s="161" t="s">
        <v>30</v>
      </c>
      <c r="J114" s="161" t="s">
        <v>30</v>
      </c>
      <c r="K114" s="162">
        <f>K115+K118+K145+K160</f>
        <v>6556544.3300000001</v>
      </c>
      <c r="L114" s="162">
        <f>L115+L118+L145+L160</f>
        <v>7719890</v>
      </c>
      <c r="M114" s="162">
        <f>M115+M118+M145+M160</f>
        <v>7967419</v>
      </c>
      <c r="N114" s="162">
        <f>N115+N118+N145+N160</f>
        <v>0</v>
      </c>
      <c r="P114" s="805" t="s">
        <v>460</v>
      </c>
      <c r="Q114" s="805"/>
      <c r="R114" s="805"/>
    </row>
    <row r="115" spans="1:18" s="135" customFormat="1" ht="60" customHeight="1" x14ac:dyDescent="0.25">
      <c r="A115" s="138"/>
      <c r="B115" s="163" t="s">
        <v>270</v>
      </c>
      <c r="C115" s="778" t="s">
        <v>271</v>
      </c>
      <c r="D115" s="779"/>
      <c r="E115" s="779"/>
      <c r="F115" s="779"/>
      <c r="G115" s="780"/>
      <c r="H115" s="164">
        <v>26410</v>
      </c>
      <c r="I115" s="161" t="s">
        <v>30</v>
      </c>
      <c r="J115" s="161" t="s">
        <v>30</v>
      </c>
      <c r="K115" s="165">
        <f>K116+K117</f>
        <v>4813221.88</v>
      </c>
      <c r="L115" s="165">
        <f t="shared" ref="L115:N115" si="15">L116+L117</f>
        <v>6216346</v>
      </c>
      <c r="M115" s="165">
        <f t="shared" si="15"/>
        <v>6463875</v>
      </c>
      <c r="N115" s="165">
        <f t="shared" si="15"/>
        <v>0</v>
      </c>
      <c r="P115" s="415">
        <f>P84</f>
        <v>2022</v>
      </c>
      <c r="Q115" s="415">
        <f t="shared" ref="Q115:R115" si="16">Q84</f>
        <v>2023</v>
      </c>
      <c r="R115" s="415">
        <f t="shared" si="16"/>
        <v>2024</v>
      </c>
    </row>
    <row r="116" spans="1:18" s="135" customFormat="1" ht="24.75" customHeight="1" x14ac:dyDescent="0.25">
      <c r="A116" s="138"/>
      <c r="B116" s="159" t="s">
        <v>272</v>
      </c>
      <c r="C116" s="736" t="s">
        <v>304</v>
      </c>
      <c r="D116" s="737"/>
      <c r="E116" s="737"/>
      <c r="F116" s="737"/>
      <c r="G116" s="738"/>
      <c r="H116" s="166">
        <v>26411</v>
      </c>
      <c r="I116" s="161" t="s">
        <v>30</v>
      </c>
      <c r="J116" s="161" t="s">
        <v>30</v>
      </c>
      <c r="K116" s="174">
        <v>4813221.88</v>
      </c>
      <c r="L116" s="174">
        <v>6216346</v>
      </c>
      <c r="M116" s="174">
        <v>6463875</v>
      </c>
      <c r="N116" s="174"/>
      <c r="P116" s="418">
        <f>K116-'ПЕЧАТЬ СИ'!H47</f>
        <v>-1171370.1157719651</v>
      </c>
      <c r="Q116" s="418">
        <f>L116-ПРОВЕРКА!I6-ПРОВЕРКА!I12</f>
        <v>4.2280349880456924E-3</v>
      </c>
      <c r="R116" s="418">
        <f>M116-ПРОВЕРКА!J6-ПРОВЕРКА!J12</f>
        <v>4.2280349880456924E-3</v>
      </c>
    </row>
    <row r="117" spans="1:18" s="135" customFormat="1" ht="24.75" customHeight="1" x14ac:dyDescent="0.25">
      <c r="A117" s="138"/>
      <c r="B117" s="159" t="s">
        <v>273</v>
      </c>
      <c r="C117" s="736" t="s">
        <v>274</v>
      </c>
      <c r="D117" s="737"/>
      <c r="E117" s="737"/>
      <c r="F117" s="737"/>
      <c r="G117" s="738"/>
      <c r="H117" s="166">
        <v>26412</v>
      </c>
      <c r="I117" s="161" t="s">
        <v>30</v>
      </c>
      <c r="J117" s="161" t="s">
        <v>30</v>
      </c>
      <c r="K117" s="174"/>
      <c r="L117" s="174"/>
      <c r="M117" s="174"/>
      <c r="N117" s="175"/>
      <c r="P117" s="413"/>
      <c r="Q117" s="413"/>
      <c r="R117" s="413"/>
    </row>
    <row r="118" spans="1:18" s="135" customFormat="1" ht="24" customHeight="1" x14ac:dyDescent="0.25">
      <c r="A118" s="138"/>
      <c r="B118" s="163" t="s">
        <v>275</v>
      </c>
      <c r="C118" s="778" t="s">
        <v>276</v>
      </c>
      <c r="D118" s="779"/>
      <c r="E118" s="779"/>
      <c r="F118" s="779"/>
      <c r="G118" s="780"/>
      <c r="H118" s="164">
        <v>26420</v>
      </c>
      <c r="I118" s="161" t="s">
        <v>30</v>
      </c>
      <c r="J118" s="161" t="s">
        <v>30</v>
      </c>
      <c r="K118" s="165">
        <f>K119+K134</f>
        <v>1103745</v>
      </c>
      <c r="L118" s="165">
        <f t="shared" ref="L118:N118" si="17">L119+L134</f>
        <v>904025</v>
      </c>
      <c r="M118" s="165">
        <f t="shared" si="17"/>
        <v>904025</v>
      </c>
      <c r="N118" s="165">
        <f t="shared" si="17"/>
        <v>0</v>
      </c>
      <c r="P118" s="418">
        <f>K118-'ПЕЧАТЬ СИ'!K47</f>
        <v>0</v>
      </c>
      <c r="Q118" s="418">
        <f>L118-ПРОВЕРКА!I7</f>
        <v>0</v>
      </c>
      <c r="R118" s="418">
        <f>M118-ПРОВЕРКА!J7</f>
        <v>0</v>
      </c>
    </row>
    <row r="119" spans="1:18" s="135" customFormat="1" ht="24.75" customHeight="1" x14ac:dyDescent="0.25">
      <c r="A119" s="138"/>
      <c r="B119" s="159" t="s">
        <v>277</v>
      </c>
      <c r="C119" s="736" t="s">
        <v>304</v>
      </c>
      <c r="D119" s="737"/>
      <c r="E119" s="737"/>
      <c r="F119" s="737"/>
      <c r="G119" s="738"/>
      <c r="H119" s="166">
        <v>26421</v>
      </c>
      <c r="I119" s="161" t="s">
        <v>30</v>
      </c>
      <c r="J119" s="161" t="s">
        <v>30</v>
      </c>
      <c r="K119" s="174">
        <f>SUM(K120:K133)</f>
        <v>1103745</v>
      </c>
      <c r="L119" s="174">
        <f t="shared" ref="L119:M119" si="18">SUM(L120:L123)</f>
        <v>904025</v>
      </c>
      <c r="M119" s="174">
        <f t="shared" si="18"/>
        <v>904025</v>
      </c>
      <c r="N119" s="174"/>
      <c r="P119" s="418">
        <f>K119-'ПЕЧАТЬ СИ'!K47</f>
        <v>0</v>
      </c>
      <c r="Q119" s="418">
        <f>L119-ПРОВЕРКА!I7</f>
        <v>0</v>
      </c>
      <c r="R119" s="418">
        <f>M119-ПРОВЕРКА!J7</f>
        <v>0</v>
      </c>
    </row>
    <row r="120" spans="1:18" s="451" customFormat="1" ht="25.5" customHeight="1" x14ac:dyDescent="0.25">
      <c r="A120" s="447"/>
      <c r="B120" s="448"/>
      <c r="C120" s="682" t="s">
        <v>472</v>
      </c>
      <c r="D120" s="683"/>
      <c r="E120" s="683"/>
      <c r="F120" s="683"/>
      <c r="G120" s="684"/>
      <c r="H120" s="482" t="s">
        <v>476</v>
      </c>
      <c r="I120" s="161" t="s">
        <v>30</v>
      </c>
      <c r="J120" s="483" t="s">
        <v>671</v>
      </c>
      <c r="K120" s="173">
        <v>13720</v>
      </c>
      <c r="L120" s="173">
        <v>0</v>
      </c>
      <c r="M120" s="173">
        <v>0</v>
      </c>
      <c r="N120" s="430"/>
      <c r="P120" s="507">
        <f t="shared" ref="P120:R120" si="19">K119-K120-K121-K122-K123-K124-K125-K126-K127-K128-K129-K130-K131-K132-K133</f>
        <v>0</v>
      </c>
      <c r="Q120" s="507">
        <f t="shared" si="19"/>
        <v>0</v>
      </c>
      <c r="R120" s="507">
        <f t="shared" si="19"/>
        <v>0</v>
      </c>
    </row>
    <row r="121" spans="1:18" s="451" customFormat="1" ht="27" customHeight="1" x14ac:dyDescent="0.25">
      <c r="A121" s="447"/>
      <c r="B121" s="448"/>
      <c r="C121" s="682"/>
      <c r="D121" s="683"/>
      <c r="E121" s="683"/>
      <c r="F121" s="683"/>
      <c r="G121" s="684"/>
      <c r="H121" s="482" t="s">
        <v>674</v>
      </c>
      <c r="I121" s="161" t="s">
        <v>30</v>
      </c>
      <c r="J121" s="484" t="s">
        <v>672</v>
      </c>
      <c r="K121" s="173">
        <v>3000</v>
      </c>
      <c r="L121" s="173">
        <v>0</v>
      </c>
      <c r="M121" s="173">
        <v>0</v>
      </c>
      <c r="N121" s="430"/>
      <c r="P121" s="509">
        <f t="shared" ref="P121:R121" si="20">K119-K120-K121-K122-K123-K124-K125-K126-K127-K128-K129-K130-K131-K132-K133</f>
        <v>0</v>
      </c>
      <c r="Q121" s="509">
        <f t="shared" si="20"/>
        <v>0</v>
      </c>
      <c r="R121" s="508">
        <f t="shared" si="20"/>
        <v>0</v>
      </c>
    </row>
    <row r="122" spans="1:18" s="451" customFormat="1" ht="23.25" customHeight="1" x14ac:dyDescent="0.25">
      <c r="A122" s="447"/>
      <c r="B122" s="448"/>
      <c r="C122" s="682"/>
      <c r="D122" s="683"/>
      <c r="E122" s="683"/>
      <c r="F122" s="683"/>
      <c r="G122" s="684"/>
      <c r="H122" s="482" t="s">
        <v>675</v>
      </c>
      <c r="I122" s="161" t="s">
        <v>30</v>
      </c>
      <c r="J122" s="484">
        <v>1500993150</v>
      </c>
      <c r="K122" s="173">
        <v>320925</v>
      </c>
      <c r="L122" s="173">
        <v>320925</v>
      </c>
      <c r="M122" s="173">
        <v>320925</v>
      </c>
      <c r="N122" s="430"/>
      <c r="P122" s="508">
        <f t="shared" ref="P122:R122" si="21">K119-K120-K121-K122-K123-K124-K125-K126-K127-K128-K129-K130-K131-K132-K133</f>
        <v>0</v>
      </c>
      <c r="Q122" s="508">
        <f t="shared" si="21"/>
        <v>0</v>
      </c>
      <c r="R122" s="508">
        <f t="shared" si="21"/>
        <v>0</v>
      </c>
    </row>
    <row r="123" spans="1:18" s="451" customFormat="1" ht="23.25" customHeight="1" x14ac:dyDescent="0.25">
      <c r="A123" s="447"/>
      <c r="B123" s="448"/>
      <c r="C123" s="682"/>
      <c r="D123" s="683"/>
      <c r="E123" s="683"/>
      <c r="F123" s="683"/>
      <c r="G123" s="684"/>
      <c r="H123" s="482" t="s">
        <v>676</v>
      </c>
      <c r="I123" s="161" t="s">
        <v>30</v>
      </c>
      <c r="J123" s="484" t="s">
        <v>673</v>
      </c>
      <c r="K123" s="173">
        <v>583100</v>
      </c>
      <c r="L123" s="173">
        <v>583100</v>
      </c>
      <c r="M123" s="173">
        <v>583100</v>
      </c>
      <c r="N123" s="430"/>
      <c r="P123" s="508">
        <f t="shared" ref="P123:R123" si="22">K119-K120-K121-K122-K123-K124-K125-K126-K127-K128-K129-K130-K131-K132-K133</f>
        <v>0</v>
      </c>
      <c r="Q123" s="508">
        <f t="shared" si="22"/>
        <v>0</v>
      </c>
      <c r="R123" s="508">
        <f t="shared" si="22"/>
        <v>0</v>
      </c>
    </row>
    <row r="124" spans="1:18" s="451" customFormat="1" ht="21.75" customHeight="1" x14ac:dyDescent="0.25">
      <c r="A124" s="447"/>
      <c r="B124" s="448"/>
      <c r="C124" s="682"/>
      <c r="D124" s="683"/>
      <c r="E124" s="683"/>
      <c r="F124" s="683"/>
      <c r="G124" s="684"/>
      <c r="H124" s="482" t="s">
        <v>698</v>
      </c>
      <c r="I124" s="161" t="s">
        <v>30</v>
      </c>
      <c r="J124" s="484">
        <v>1500321230</v>
      </c>
      <c r="K124" s="173">
        <v>65000</v>
      </c>
      <c r="L124" s="173"/>
      <c r="M124" s="173"/>
      <c r="N124" s="430"/>
      <c r="P124" s="508">
        <f t="shared" ref="P124:R124" si="23">K119-K120-K121-K122-K123-K124-K125-K126-K127-K128-K129-K130-K131-K132-K133</f>
        <v>0</v>
      </c>
      <c r="Q124" s="508">
        <f t="shared" si="23"/>
        <v>0</v>
      </c>
      <c r="R124" s="508">
        <f t="shared" si="23"/>
        <v>0</v>
      </c>
    </row>
    <row r="125" spans="1:18" s="451" customFormat="1" ht="21.75" customHeight="1" x14ac:dyDescent="0.25">
      <c r="A125" s="447"/>
      <c r="B125" s="448"/>
      <c r="C125" s="682"/>
      <c r="D125" s="683"/>
      <c r="E125" s="683"/>
      <c r="F125" s="683"/>
      <c r="G125" s="684"/>
      <c r="H125" s="482" t="s">
        <v>699</v>
      </c>
      <c r="I125" s="161" t="s">
        <v>30</v>
      </c>
      <c r="J125" s="484">
        <v>1500321230</v>
      </c>
      <c r="K125" s="173">
        <v>118000</v>
      </c>
      <c r="L125" s="173"/>
      <c r="M125" s="173"/>
      <c r="N125" s="430"/>
      <c r="P125" s="508">
        <f t="shared" ref="P125:R125" si="24">K119-K120-K121-K122-K123-K124-K125-K126-K127-K128-K129-K130-K131-K132-K133</f>
        <v>0</v>
      </c>
      <c r="Q125" s="508">
        <f t="shared" si="24"/>
        <v>0</v>
      </c>
      <c r="R125" s="508">
        <f t="shared" si="24"/>
        <v>0</v>
      </c>
    </row>
    <row r="126" spans="1:18" s="451" customFormat="1" ht="20.25" hidden="1" customHeight="1" x14ac:dyDescent="0.25">
      <c r="A126" s="447"/>
      <c r="B126" s="448"/>
      <c r="C126" s="685"/>
      <c r="D126" s="686"/>
      <c r="E126" s="686"/>
      <c r="F126" s="686"/>
      <c r="G126" s="687"/>
      <c r="H126" s="449"/>
      <c r="I126" s="161" t="s">
        <v>30</v>
      </c>
      <c r="J126" s="450"/>
      <c r="K126" s="173"/>
      <c r="L126" s="173"/>
      <c r="M126" s="173"/>
      <c r="N126" s="430"/>
      <c r="P126" s="508">
        <f t="shared" ref="P126:R126" si="25">K119-K120-K121-K122-K123-K124-K125-K126-K127-K128-K129-K130-K131-K132-K133</f>
        <v>0</v>
      </c>
      <c r="Q126" s="508">
        <f t="shared" si="25"/>
        <v>0</v>
      </c>
      <c r="R126" s="508">
        <f t="shared" si="25"/>
        <v>0</v>
      </c>
    </row>
    <row r="127" spans="1:18" s="451" customFormat="1" ht="20.25" hidden="1" customHeight="1" x14ac:dyDescent="0.25">
      <c r="A127" s="447"/>
      <c r="B127" s="448"/>
      <c r="C127" s="685"/>
      <c r="D127" s="686"/>
      <c r="E127" s="686"/>
      <c r="F127" s="686"/>
      <c r="G127" s="687"/>
      <c r="H127" s="449"/>
      <c r="I127" s="161" t="s">
        <v>30</v>
      </c>
      <c r="J127" s="450"/>
      <c r="K127" s="173"/>
      <c r="L127" s="173"/>
      <c r="M127" s="173"/>
      <c r="N127" s="430"/>
      <c r="P127" s="508">
        <f t="shared" ref="P127:R127" si="26">K119-K120-K121-K122-K123-K124-K125-K126-K127-K128-K129-K130-K131-K132-K133</f>
        <v>0</v>
      </c>
      <c r="Q127" s="508">
        <f t="shared" si="26"/>
        <v>0</v>
      </c>
      <c r="R127" s="508">
        <f t="shared" si="26"/>
        <v>0</v>
      </c>
    </row>
    <row r="128" spans="1:18" s="451" customFormat="1" ht="20.25" hidden="1" customHeight="1" x14ac:dyDescent="0.25">
      <c r="A128" s="447"/>
      <c r="B128" s="448"/>
      <c r="C128" s="685"/>
      <c r="D128" s="686"/>
      <c r="E128" s="686"/>
      <c r="F128" s="686"/>
      <c r="G128" s="687"/>
      <c r="H128" s="449"/>
      <c r="I128" s="161" t="s">
        <v>30</v>
      </c>
      <c r="J128" s="450"/>
      <c r="K128" s="173"/>
      <c r="L128" s="173"/>
      <c r="M128" s="173"/>
      <c r="N128" s="430"/>
      <c r="P128" s="508">
        <f t="shared" ref="P128:R128" si="27">K119-K120-K121-K122-K123-K124-K125-K126-K127-K128-K129-K130-K131-K132-K133</f>
        <v>0</v>
      </c>
      <c r="Q128" s="508">
        <f t="shared" si="27"/>
        <v>0</v>
      </c>
      <c r="R128" s="508">
        <f t="shared" si="27"/>
        <v>0</v>
      </c>
    </row>
    <row r="129" spans="1:18" s="451" customFormat="1" ht="20.25" hidden="1" customHeight="1" x14ac:dyDescent="0.25">
      <c r="A129" s="447"/>
      <c r="B129" s="448"/>
      <c r="C129" s="685"/>
      <c r="D129" s="686"/>
      <c r="E129" s="686"/>
      <c r="F129" s="686"/>
      <c r="G129" s="687"/>
      <c r="H129" s="449"/>
      <c r="I129" s="161" t="s">
        <v>30</v>
      </c>
      <c r="J129" s="450"/>
      <c r="K129" s="173"/>
      <c r="L129" s="173"/>
      <c r="M129" s="173"/>
      <c r="N129" s="430"/>
      <c r="P129" s="508">
        <f t="shared" ref="P129:R129" si="28">K119-K120-K121-K122-K123-K124-K125-K126-K127-K128-K129-K130-K131-K132-K133</f>
        <v>0</v>
      </c>
      <c r="Q129" s="508">
        <f t="shared" si="28"/>
        <v>0</v>
      </c>
      <c r="R129" s="508">
        <f t="shared" si="28"/>
        <v>0</v>
      </c>
    </row>
    <row r="130" spans="1:18" s="451" customFormat="1" ht="20.25" hidden="1" customHeight="1" x14ac:dyDescent="0.25">
      <c r="A130" s="447"/>
      <c r="B130" s="448"/>
      <c r="C130" s="685"/>
      <c r="D130" s="686"/>
      <c r="E130" s="686"/>
      <c r="F130" s="686"/>
      <c r="G130" s="687"/>
      <c r="H130" s="449"/>
      <c r="I130" s="161" t="s">
        <v>30</v>
      </c>
      <c r="J130" s="450"/>
      <c r="K130" s="173"/>
      <c r="L130" s="173"/>
      <c r="M130" s="173"/>
      <c r="N130" s="430"/>
      <c r="P130" s="508">
        <f t="shared" ref="P130:R130" si="29">K119-K120-K121-K122-K123-K124-K125-K126-K127-K128-K129-K130-K131-K132-K133</f>
        <v>0</v>
      </c>
      <c r="Q130" s="508">
        <f t="shared" si="29"/>
        <v>0</v>
      </c>
      <c r="R130" s="508">
        <f t="shared" si="29"/>
        <v>0</v>
      </c>
    </row>
    <row r="131" spans="1:18" s="451" customFormat="1" ht="20.25" hidden="1" customHeight="1" x14ac:dyDescent="0.25">
      <c r="A131" s="447"/>
      <c r="B131" s="448"/>
      <c r="C131" s="685"/>
      <c r="D131" s="686"/>
      <c r="E131" s="686"/>
      <c r="F131" s="686"/>
      <c r="G131" s="687"/>
      <c r="H131" s="449"/>
      <c r="I131" s="161" t="s">
        <v>30</v>
      </c>
      <c r="J131" s="450"/>
      <c r="K131" s="173"/>
      <c r="L131" s="173"/>
      <c r="M131" s="173"/>
      <c r="N131" s="430"/>
      <c r="P131" s="508">
        <f t="shared" ref="P131:R131" si="30">K119-K120-K121-K122-K123-K124-K125-K126-K127-K128-K129-K130-K131-K132-K133</f>
        <v>0</v>
      </c>
      <c r="Q131" s="508">
        <f t="shared" si="30"/>
        <v>0</v>
      </c>
      <c r="R131" s="508">
        <f t="shared" si="30"/>
        <v>0</v>
      </c>
    </row>
    <row r="132" spans="1:18" s="451" customFormat="1" ht="20.25" hidden="1" customHeight="1" x14ac:dyDescent="0.25">
      <c r="A132" s="447"/>
      <c r="B132" s="448"/>
      <c r="C132" s="685"/>
      <c r="D132" s="686"/>
      <c r="E132" s="686"/>
      <c r="F132" s="686"/>
      <c r="G132" s="687"/>
      <c r="H132" s="449"/>
      <c r="I132" s="161" t="s">
        <v>30</v>
      </c>
      <c r="J132" s="450"/>
      <c r="K132" s="173"/>
      <c r="L132" s="173"/>
      <c r="M132" s="173"/>
      <c r="N132" s="430"/>
      <c r="P132" s="508">
        <f t="shared" ref="P132:R132" si="31">K119-K120-K121-K122-K123-K124-K125-K126-K127-K128-K129-K130-K131-K132-K133</f>
        <v>0</v>
      </c>
      <c r="Q132" s="508">
        <f t="shared" si="31"/>
        <v>0</v>
      </c>
      <c r="R132" s="508">
        <f t="shared" si="31"/>
        <v>0</v>
      </c>
    </row>
    <row r="133" spans="1:18" s="451" customFormat="1" ht="20.25" hidden="1" customHeight="1" x14ac:dyDescent="0.25">
      <c r="A133" s="447"/>
      <c r="B133" s="448"/>
      <c r="C133" s="685"/>
      <c r="D133" s="686"/>
      <c r="E133" s="686"/>
      <c r="F133" s="686"/>
      <c r="G133" s="687"/>
      <c r="H133" s="449"/>
      <c r="I133" s="161" t="s">
        <v>30</v>
      </c>
      <c r="J133" s="450"/>
      <c r="K133" s="173"/>
      <c r="L133" s="173"/>
      <c r="M133" s="173"/>
      <c r="N133" s="430"/>
      <c r="P133" s="508">
        <f t="shared" ref="P133:R133" si="32">K119-K120-K121-K122-K123-K124-K125-K126-K127-K128-K129-K130-K131-K132-K133</f>
        <v>0</v>
      </c>
      <c r="Q133" s="508">
        <f t="shared" si="32"/>
        <v>0</v>
      </c>
      <c r="R133" s="508">
        <f t="shared" si="32"/>
        <v>0</v>
      </c>
    </row>
    <row r="134" spans="1:18" s="135" customFormat="1" ht="24" hidden="1" customHeight="1" x14ac:dyDescent="0.25">
      <c r="A134" s="138"/>
      <c r="B134" s="423" t="s">
        <v>278</v>
      </c>
      <c r="C134" s="736" t="s">
        <v>274</v>
      </c>
      <c r="D134" s="737"/>
      <c r="E134" s="737"/>
      <c r="F134" s="737"/>
      <c r="G134" s="738"/>
      <c r="H134" s="166">
        <v>26422</v>
      </c>
      <c r="I134" s="161" t="s">
        <v>30</v>
      </c>
      <c r="J134" s="161" t="s">
        <v>30</v>
      </c>
      <c r="K134" s="176"/>
      <c r="L134" s="176"/>
      <c r="M134" s="176"/>
      <c r="N134" s="177"/>
      <c r="P134" s="418"/>
      <c r="Q134" s="418"/>
      <c r="R134" s="418"/>
    </row>
    <row r="135" spans="1:18" s="135" customFormat="1" ht="20.25" hidden="1" customHeight="1" x14ac:dyDescent="0.25">
      <c r="A135" s="138"/>
      <c r="B135" s="477"/>
      <c r="C135" s="685" t="s">
        <v>472</v>
      </c>
      <c r="D135" s="686"/>
      <c r="E135" s="686"/>
      <c r="F135" s="686"/>
      <c r="G135" s="687"/>
      <c r="H135" s="510" t="s">
        <v>574</v>
      </c>
      <c r="I135" s="161" t="s">
        <v>30</v>
      </c>
      <c r="J135" s="450"/>
      <c r="K135" s="173"/>
      <c r="L135" s="173"/>
      <c r="M135" s="173"/>
      <c r="N135" s="430"/>
      <c r="P135" s="418"/>
      <c r="Q135" s="418"/>
      <c r="R135" s="418"/>
    </row>
    <row r="136" spans="1:18" s="135" customFormat="1" ht="20.25" hidden="1" customHeight="1" x14ac:dyDescent="0.25">
      <c r="A136" s="138"/>
      <c r="B136" s="477"/>
      <c r="C136" s="685"/>
      <c r="D136" s="686"/>
      <c r="E136" s="686"/>
      <c r="F136" s="686"/>
      <c r="G136" s="687"/>
      <c r="H136" s="510" t="s">
        <v>575</v>
      </c>
      <c r="I136" s="161" t="s">
        <v>30</v>
      </c>
      <c r="J136" s="450"/>
      <c r="K136" s="173"/>
      <c r="L136" s="173"/>
      <c r="M136" s="173"/>
      <c r="N136" s="430"/>
      <c r="P136" s="418"/>
      <c r="Q136" s="418"/>
      <c r="R136" s="418"/>
    </row>
    <row r="137" spans="1:18" s="135" customFormat="1" ht="20.25" hidden="1" customHeight="1" x14ac:dyDescent="0.25">
      <c r="A137" s="138"/>
      <c r="B137" s="477"/>
      <c r="C137" s="685"/>
      <c r="D137" s="686"/>
      <c r="E137" s="686"/>
      <c r="F137" s="686"/>
      <c r="G137" s="687"/>
      <c r="H137" s="510" t="s">
        <v>576</v>
      </c>
      <c r="I137" s="161" t="s">
        <v>30</v>
      </c>
      <c r="J137" s="450"/>
      <c r="K137" s="173"/>
      <c r="L137" s="173"/>
      <c r="M137" s="173"/>
      <c r="N137" s="430"/>
      <c r="P137" s="418"/>
      <c r="Q137" s="418"/>
      <c r="R137" s="418"/>
    </row>
    <row r="138" spans="1:18" s="135" customFormat="1" ht="20.25" hidden="1" customHeight="1" x14ac:dyDescent="0.25">
      <c r="A138" s="138"/>
      <c r="B138" s="477"/>
      <c r="C138" s="685"/>
      <c r="D138" s="686"/>
      <c r="E138" s="686"/>
      <c r="F138" s="686"/>
      <c r="G138" s="687"/>
      <c r="H138" s="510" t="s">
        <v>577</v>
      </c>
      <c r="I138" s="161" t="s">
        <v>30</v>
      </c>
      <c r="J138" s="450"/>
      <c r="K138" s="173"/>
      <c r="L138" s="173"/>
      <c r="M138" s="173"/>
      <c r="N138" s="430"/>
      <c r="P138" s="418"/>
      <c r="Q138" s="418"/>
      <c r="R138" s="418"/>
    </row>
    <row r="139" spans="1:18" s="135" customFormat="1" ht="20.25" hidden="1" customHeight="1" x14ac:dyDescent="0.25">
      <c r="A139" s="138"/>
      <c r="B139" s="477"/>
      <c r="C139" s="685"/>
      <c r="D139" s="686"/>
      <c r="E139" s="686"/>
      <c r="F139" s="686"/>
      <c r="G139" s="687"/>
      <c r="H139" s="510" t="s">
        <v>578</v>
      </c>
      <c r="I139" s="161" t="s">
        <v>30</v>
      </c>
      <c r="J139" s="450"/>
      <c r="K139" s="173"/>
      <c r="L139" s="173"/>
      <c r="M139" s="173"/>
      <c r="N139" s="430"/>
      <c r="P139" s="418"/>
      <c r="Q139" s="418"/>
      <c r="R139" s="418"/>
    </row>
    <row r="140" spans="1:18" s="135" customFormat="1" ht="20.25" hidden="1" customHeight="1" x14ac:dyDescent="0.25">
      <c r="A140" s="138"/>
      <c r="B140" s="477"/>
      <c r="C140" s="685"/>
      <c r="D140" s="686"/>
      <c r="E140" s="686"/>
      <c r="F140" s="686"/>
      <c r="G140" s="687"/>
      <c r="H140" s="510" t="s">
        <v>579</v>
      </c>
      <c r="I140" s="161" t="s">
        <v>30</v>
      </c>
      <c r="J140" s="450"/>
      <c r="K140" s="173"/>
      <c r="L140" s="173"/>
      <c r="M140" s="173"/>
      <c r="N140" s="430"/>
      <c r="P140" s="418"/>
      <c r="Q140" s="418"/>
      <c r="R140" s="418"/>
    </row>
    <row r="141" spans="1:18" s="135" customFormat="1" ht="20.25" hidden="1" customHeight="1" x14ac:dyDescent="0.25">
      <c r="A141" s="138"/>
      <c r="B141" s="477"/>
      <c r="C141" s="685"/>
      <c r="D141" s="686"/>
      <c r="E141" s="686"/>
      <c r="F141" s="686"/>
      <c r="G141" s="687"/>
      <c r="H141" s="510" t="s">
        <v>580</v>
      </c>
      <c r="I141" s="161" t="s">
        <v>30</v>
      </c>
      <c r="J141" s="450"/>
      <c r="K141" s="173"/>
      <c r="L141" s="173"/>
      <c r="M141" s="173"/>
      <c r="N141" s="430"/>
      <c r="P141" s="418"/>
      <c r="Q141" s="418"/>
      <c r="R141" s="418"/>
    </row>
    <row r="142" spans="1:18" s="135" customFormat="1" ht="20.25" hidden="1" customHeight="1" x14ac:dyDescent="0.25">
      <c r="A142" s="138"/>
      <c r="B142" s="477"/>
      <c r="C142" s="685"/>
      <c r="D142" s="686"/>
      <c r="E142" s="686"/>
      <c r="F142" s="686"/>
      <c r="G142" s="687"/>
      <c r="H142" s="449"/>
      <c r="I142" s="161" t="s">
        <v>30</v>
      </c>
      <c r="J142" s="450"/>
      <c r="K142" s="173"/>
      <c r="L142" s="173"/>
      <c r="M142" s="173"/>
      <c r="N142" s="430"/>
      <c r="P142" s="418"/>
      <c r="Q142" s="418"/>
      <c r="R142" s="418"/>
    </row>
    <row r="143" spans="1:18" s="135" customFormat="1" ht="20.25" hidden="1" customHeight="1" x14ac:dyDescent="0.25">
      <c r="A143" s="138"/>
      <c r="B143" s="477"/>
      <c r="C143" s="685"/>
      <c r="D143" s="686"/>
      <c r="E143" s="686"/>
      <c r="F143" s="686"/>
      <c r="G143" s="687"/>
      <c r="H143" s="449"/>
      <c r="I143" s="161" t="s">
        <v>30</v>
      </c>
      <c r="J143" s="450"/>
      <c r="K143" s="173"/>
      <c r="L143" s="173"/>
      <c r="M143" s="173"/>
      <c r="N143" s="430"/>
      <c r="P143" s="418"/>
      <c r="Q143" s="418"/>
      <c r="R143" s="418"/>
    </row>
    <row r="144" spans="1:18" s="135" customFormat="1" ht="20.25" hidden="1" customHeight="1" x14ac:dyDescent="0.25">
      <c r="A144" s="138"/>
      <c r="B144" s="477"/>
      <c r="C144" s="685"/>
      <c r="D144" s="686"/>
      <c r="E144" s="686"/>
      <c r="F144" s="686"/>
      <c r="G144" s="687"/>
      <c r="H144" s="449"/>
      <c r="I144" s="161" t="s">
        <v>30</v>
      </c>
      <c r="J144" s="450"/>
      <c r="K144" s="173"/>
      <c r="L144" s="173"/>
      <c r="M144" s="173"/>
      <c r="N144" s="430"/>
      <c r="P144" s="418"/>
      <c r="Q144" s="418"/>
      <c r="R144" s="418"/>
    </row>
    <row r="145" spans="1:18" s="135" customFormat="1" ht="0.75" hidden="1" customHeight="1" x14ac:dyDescent="0.25">
      <c r="A145" s="138"/>
      <c r="B145" s="423" t="s">
        <v>279</v>
      </c>
      <c r="C145" s="799" t="s">
        <v>485</v>
      </c>
      <c r="D145" s="799"/>
      <c r="E145" s="799"/>
      <c r="F145" s="799"/>
      <c r="G145" s="799"/>
      <c r="H145" s="164">
        <v>26430</v>
      </c>
      <c r="I145" s="161" t="s">
        <v>30</v>
      </c>
      <c r="J145" s="485" t="s">
        <v>30</v>
      </c>
      <c r="K145" s="176"/>
      <c r="L145" s="176"/>
      <c r="M145" s="176"/>
      <c r="N145" s="177"/>
      <c r="P145" s="418">
        <f>K145-'ПЕЧАТЬ СИ'!L47</f>
        <v>0</v>
      </c>
      <c r="Q145" s="418">
        <f>L145-ПРОВЕРКА!I9</f>
        <v>0</v>
      </c>
      <c r="R145" s="418">
        <f>M145-ПРОВЕРКА!J9</f>
        <v>0</v>
      </c>
    </row>
    <row r="146" spans="1:18" s="451" customFormat="1" ht="20.25" hidden="1" customHeight="1" x14ac:dyDescent="0.25">
      <c r="A146" s="447"/>
      <c r="B146" s="490"/>
      <c r="C146" s="682" t="s">
        <v>472</v>
      </c>
      <c r="D146" s="683"/>
      <c r="E146" s="683"/>
      <c r="F146" s="683"/>
      <c r="G146" s="684"/>
      <c r="H146" s="482" t="s">
        <v>477</v>
      </c>
      <c r="I146" s="485" t="s">
        <v>30</v>
      </c>
      <c r="J146" s="484"/>
      <c r="K146" s="488"/>
      <c r="L146" s="488"/>
      <c r="M146" s="488"/>
      <c r="N146" s="489"/>
      <c r="P146" s="455"/>
      <c r="Q146" s="455"/>
      <c r="R146" s="455"/>
    </row>
    <row r="147" spans="1:18" s="451" customFormat="1" ht="21.75" hidden="1" customHeight="1" x14ac:dyDescent="0.25">
      <c r="A147" s="447"/>
      <c r="B147" s="490"/>
      <c r="C147" s="682"/>
      <c r="D147" s="683"/>
      <c r="E147" s="683"/>
      <c r="F147" s="683"/>
      <c r="G147" s="684"/>
      <c r="H147" s="482" t="s">
        <v>508</v>
      </c>
      <c r="I147" s="485" t="s">
        <v>30</v>
      </c>
      <c r="J147" s="484"/>
      <c r="K147" s="488"/>
      <c r="L147" s="488"/>
      <c r="M147" s="488"/>
      <c r="N147" s="489"/>
      <c r="P147" s="452"/>
      <c r="Q147" s="453"/>
      <c r="R147" s="454"/>
    </row>
    <row r="148" spans="1:18" s="451" customFormat="1" ht="20.25" hidden="1" customHeight="1" x14ac:dyDescent="0.25">
      <c r="A148" s="447"/>
      <c r="B148" s="490"/>
      <c r="C148" s="682"/>
      <c r="D148" s="683"/>
      <c r="E148" s="683"/>
      <c r="F148" s="683"/>
      <c r="G148" s="684"/>
      <c r="H148" s="482" t="s">
        <v>509</v>
      </c>
      <c r="I148" s="485" t="s">
        <v>30</v>
      </c>
      <c r="J148" s="484"/>
      <c r="K148" s="488"/>
      <c r="L148" s="488"/>
      <c r="M148" s="488"/>
      <c r="N148" s="489"/>
      <c r="P148" s="452"/>
      <c r="Q148" s="453"/>
      <c r="R148" s="454"/>
    </row>
    <row r="149" spans="1:18" s="451" customFormat="1" ht="20.25" hidden="1" customHeight="1" x14ac:dyDescent="0.25">
      <c r="A149" s="447"/>
      <c r="B149" s="490"/>
      <c r="C149" s="682"/>
      <c r="D149" s="683"/>
      <c r="E149" s="683"/>
      <c r="F149" s="683"/>
      <c r="G149" s="684"/>
      <c r="H149" s="482" t="s">
        <v>510</v>
      </c>
      <c r="I149" s="485" t="s">
        <v>30</v>
      </c>
      <c r="J149" s="484"/>
      <c r="K149" s="488"/>
      <c r="L149" s="488"/>
      <c r="M149" s="488"/>
      <c r="N149" s="489"/>
      <c r="P149" s="452"/>
      <c r="Q149" s="453"/>
      <c r="R149" s="454"/>
    </row>
    <row r="150" spans="1:18" s="451" customFormat="1" ht="20.25" hidden="1" customHeight="1" x14ac:dyDescent="0.25">
      <c r="A150" s="447"/>
      <c r="B150" s="490"/>
      <c r="C150" s="682"/>
      <c r="D150" s="683"/>
      <c r="E150" s="683"/>
      <c r="F150" s="683"/>
      <c r="G150" s="684"/>
      <c r="H150" s="482" t="s">
        <v>511</v>
      </c>
      <c r="I150" s="485" t="s">
        <v>30</v>
      </c>
      <c r="J150" s="484"/>
      <c r="K150" s="488"/>
      <c r="L150" s="488"/>
      <c r="M150" s="488"/>
      <c r="N150" s="489"/>
      <c r="P150" s="452"/>
      <c r="Q150" s="453"/>
      <c r="R150" s="454"/>
    </row>
    <row r="151" spans="1:18" s="451" customFormat="1" ht="20.25" hidden="1" customHeight="1" x14ac:dyDescent="0.25">
      <c r="A151" s="447"/>
      <c r="B151" s="490"/>
      <c r="C151" s="682"/>
      <c r="D151" s="683"/>
      <c r="E151" s="683"/>
      <c r="F151" s="683"/>
      <c r="G151" s="684"/>
      <c r="H151" s="491"/>
      <c r="I151" s="485" t="s">
        <v>30</v>
      </c>
      <c r="J151" s="484"/>
      <c r="K151" s="488"/>
      <c r="L151" s="488"/>
      <c r="M151" s="488"/>
      <c r="N151" s="489"/>
      <c r="P151" s="452"/>
      <c r="Q151" s="453"/>
      <c r="R151" s="454"/>
    </row>
    <row r="152" spans="1:18" s="451" customFormat="1" ht="20.25" hidden="1" customHeight="1" x14ac:dyDescent="0.25">
      <c r="A152" s="447"/>
      <c r="B152" s="490"/>
      <c r="C152" s="682"/>
      <c r="D152" s="683"/>
      <c r="E152" s="683"/>
      <c r="F152" s="683"/>
      <c r="G152" s="684"/>
      <c r="H152" s="491"/>
      <c r="I152" s="485" t="s">
        <v>30</v>
      </c>
      <c r="J152" s="484"/>
      <c r="K152" s="488"/>
      <c r="L152" s="488"/>
      <c r="M152" s="488"/>
      <c r="N152" s="489"/>
      <c r="P152" s="452"/>
      <c r="Q152" s="453"/>
      <c r="R152" s="454"/>
    </row>
    <row r="153" spans="1:18" s="451" customFormat="1" ht="20.25" hidden="1" customHeight="1" x14ac:dyDescent="0.25">
      <c r="A153" s="447"/>
      <c r="B153" s="490"/>
      <c r="C153" s="682"/>
      <c r="D153" s="683"/>
      <c r="E153" s="683"/>
      <c r="F153" s="683"/>
      <c r="G153" s="684"/>
      <c r="H153" s="491"/>
      <c r="I153" s="485" t="s">
        <v>30</v>
      </c>
      <c r="J153" s="484"/>
      <c r="K153" s="488"/>
      <c r="L153" s="488"/>
      <c r="M153" s="488"/>
      <c r="N153" s="489"/>
      <c r="P153" s="452"/>
      <c r="Q153" s="453"/>
      <c r="R153" s="454"/>
    </row>
    <row r="154" spans="1:18" s="451" customFormat="1" ht="20.25" hidden="1" customHeight="1" x14ac:dyDescent="0.25">
      <c r="A154" s="447"/>
      <c r="B154" s="490"/>
      <c r="C154" s="682"/>
      <c r="D154" s="683"/>
      <c r="E154" s="683"/>
      <c r="F154" s="683"/>
      <c r="G154" s="684"/>
      <c r="H154" s="491"/>
      <c r="I154" s="485" t="s">
        <v>30</v>
      </c>
      <c r="J154" s="484"/>
      <c r="K154" s="488"/>
      <c r="L154" s="488"/>
      <c r="M154" s="488"/>
      <c r="N154" s="489"/>
      <c r="P154" s="452"/>
      <c r="Q154" s="453"/>
      <c r="R154" s="454"/>
    </row>
    <row r="155" spans="1:18" s="451" customFormat="1" ht="20.25" hidden="1" customHeight="1" x14ac:dyDescent="0.25">
      <c r="A155" s="447"/>
      <c r="B155" s="490"/>
      <c r="C155" s="682"/>
      <c r="D155" s="683"/>
      <c r="E155" s="683"/>
      <c r="F155" s="683"/>
      <c r="G155" s="684"/>
      <c r="H155" s="491"/>
      <c r="I155" s="485" t="s">
        <v>30</v>
      </c>
      <c r="J155" s="484"/>
      <c r="K155" s="488"/>
      <c r="L155" s="488"/>
      <c r="M155" s="488"/>
      <c r="N155" s="489"/>
      <c r="P155" s="452"/>
      <c r="Q155" s="453"/>
      <c r="R155" s="454"/>
    </row>
    <row r="156" spans="1:18" s="451" customFormat="1" ht="20.25" hidden="1" customHeight="1" x14ac:dyDescent="0.25">
      <c r="A156" s="447"/>
      <c r="B156" s="490"/>
      <c r="C156" s="682"/>
      <c r="D156" s="683"/>
      <c r="E156" s="683"/>
      <c r="F156" s="683"/>
      <c r="G156" s="684"/>
      <c r="H156" s="491"/>
      <c r="I156" s="485" t="s">
        <v>30</v>
      </c>
      <c r="J156" s="484"/>
      <c r="K156" s="488"/>
      <c r="L156" s="488"/>
      <c r="M156" s="488"/>
      <c r="N156" s="489"/>
      <c r="P156" s="452"/>
      <c r="Q156" s="453"/>
      <c r="R156" s="454"/>
    </row>
    <row r="157" spans="1:18" s="451" customFormat="1" ht="20.25" hidden="1" customHeight="1" x14ac:dyDescent="0.25">
      <c r="A157" s="447"/>
      <c r="B157" s="490"/>
      <c r="C157" s="682"/>
      <c r="D157" s="683"/>
      <c r="E157" s="683"/>
      <c r="F157" s="683"/>
      <c r="G157" s="684"/>
      <c r="H157" s="491"/>
      <c r="I157" s="485" t="s">
        <v>30</v>
      </c>
      <c r="J157" s="484"/>
      <c r="K157" s="488"/>
      <c r="L157" s="488"/>
      <c r="M157" s="488"/>
      <c r="N157" s="489"/>
      <c r="P157" s="452"/>
      <c r="Q157" s="453"/>
      <c r="R157" s="454"/>
    </row>
    <row r="158" spans="1:18" s="451" customFormat="1" ht="20.25" hidden="1" customHeight="1" x14ac:dyDescent="0.25">
      <c r="A158" s="447"/>
      <c r="B158" s="490"/>
      <c r="C158" s="682"/>
      <c r="D158" s="683"/>
      <c r="E158" s="683"/>
      <c r="F158" s="683"/>
      <c r="G158" s="684"/>
      <c r="H158" s="491"/>
      <c r="I158" s="485" t="s">
        <v>30</v>
      </c>
      <c r="J158" s="484"/>
      <c r="K158" s="488"/>
      <c r="L158" s="488"/>
      <c r="M158" s="488"/>
      <c r="N158" s="489"/>
      <c r="P158" s="452"/>
      <c r="Q158" s="453"/>
      <c r="R158" s="454"/>
    </row>
    <row r="159" spans="1:18" s="451" customFormat="1" ht="20.25" hidden="1" customHeight="1" x14ac:dyDescent="0.25">
      <c r="A159" s="447"/>
      <c r="B159" s="490"/>
      <c r="C159" s="682"/>
      <c r="D159" s="683"/>
      <c r="E159" s="683"/>
      <c r="F159" s="683"/>
      <c r="G159" s="684"/>
      <c r="H159" s="491"/>
      <c r="I159" s="485" t="s">
        <v>30</v>
      </c>
      <c r="J159" s="484"/>
      <c r="K159" s="488"/>
      <c r="L159" s="488"/>
      <c r="M159" s="488"/>
      <c r="N159" s="489"/>
      <c r="P159" s="452"/>
      <c r="Q159" s="453"/>
      <c r="R159" s="454"/>
    </row>
    <row r="160" spans="1:18" s="135" customFormat="1" ht="24.75" customHeight="1" x14ac:dyDescent="0.25">
      <c r="A160" s="138"/>
      <c r="B160" s="486" t="s">
        <v>280</v>
      </c>
      <c r="C160" s="776" t="s">
        <v>281</v>
      </c>
      <c r="D160" s="776"/>
      <c r="E160" s="776"/>
      <c r="F160" s="776"/>
      <c r="G160" s="776"/>
      <c r="H160" s="492">
        <v>26450</v>
      </c>
      <c r="I160" s="485" t="s">
        <v>30</v>
      </c>
      <c r="J160" s="485" t="s">
        <v>30</v>
      </c>
      <c r="K160" s="493">
        <f>K161+K177</f>
        <v>639577.44999999995</v>
      </c>
      <c r="L160" s="493">
        <f t="shared" ref="L160:N160" si="33">L161+L177</f>
        <v>599519</v>
      </c>
      <c r="M160" s="493">
        <f t="shared" si="33"/>
        <v>599519</v>
      </c>
      <c r="N160" s="493">
        <f t="shared" si="33"/>
        <v>0</v>
      </c>
      <c r="P160" s="418">
        <f>K160-'ПЕЧАТЬ СИ'!M47</f>
        <v>0</v>
      </c>
      <c r="Q160" s="418">
        <f>L160-ПРОВЕРКА!I11-ПРОВЕРКА!I13</f>
        <v>0</v>
      </c>
      <c r="R160" s="418">
        <f>M160-ПРОВЕРКА!J11-ПРОВЕРКА!J13</f>
        <v>0</v>
      </c>
    </row>
    <row r="161" spans="1:18" s="135" customFormat="1" ht="22.5" customHeight="1" x14ac:dyDescent="0.25">
      <c r="A161" s="138"/>
      <c r="B161" s="486" t="s">
        <v>282</v>
      </c>
      <c r="C161" s="800" t="s">
        <v>303</v>
      </c>
      <c r="D161" s="801"/>
      <c r="E161" s="801"/>
      <c r="F161" s="801"/>
      <c r="G161" s="802"/>
      <c r="H161" s="494">
        <v>26451</v>
      </c>
      <c r="I161" s="485" t="s">
        <v>30</v>
      </c>
      <c r="J161" s="485" t="s">
        <v>30</v>
      </c>
      <c r="K161" s="495">
        <f>599519+40058.45</f>
        <v>639577.44999999995</v>
      </c>
      <c r="L161" s="495">
        <v>599519</v>
      </c>
      <c r="M161" s="495">
        <v>599519</v>
      </c>
      <c r="N161" s="495"/>
      <c r="P161" s="418">
        <f>K161-'ПЕЧАТЬ СИ'!M47</f>
        <v>0</v>
      </c>
      <c r="Q161" s="418">
        <f>L161-ПРОВЕРКА!I11-ПРОВЕРКА!I13</f>
        <v>0</v>
      </c>
      <c r="R161" s="418">
        <f>M161-ПРОВЕРКА!J11-ПРОВЕРКА!J13</f>
        <v>0</v>
      </c>
    </row>
    <row r="162" spans="1:18" s="451" customFormat="1" ht="22.5" hidden="1" customHeight="1" x14ac:dyDescent="0.25">
      <c r="A162" s="447"/>
      <c r="B162" s="490"/>
      <c r="C162" s="682" t="s">
        <v>472</v>
      </c>
      <c r="D162" s="683"/>
      <c r="E162" s="683"/>
      <c r="F162" s="683"/>
      <c r="G162" s="684"/>
      <c r="H162" s="482" t="s">
        <v>478</v>
      </c>
      <c r="I162" s="485" t="s">
        <v>30</v>
      </c>
      <c r="J162" s="484"/>
      <c r="K162" s="488"/>
      <c r="L162" s="488"/>
      <c r="M162" s="488"/>
      <c r="N162" s="489"/>
      <c r="P162" s="455"/>
      <c r="Q162" s="455"/>
      <c r="R162" s="455"/>
    </row>
    <row r="163" spans="1:18" s="451" customFormat="1" ht="20.25" hidden="1" customHeight="1" x14ac:dyDescent="0.25">
      <c r="A163" s="447"/>
      <c r="B163" s="490"/>
      <c r="C163" s="682"/>
      <c r="D163" s="683"/>
      <c r="E163" s="683"/>
      <c r="F163" s="683"/>
      <c r="G163" s="684"/>
      <c r="H163" s="482" t="s">
        <v>512</v>
      </c>
      <c r="I163" s="485" t="s">
        <v>30</v>
      </c>
      <c r="J163" s="484"/>
      <c r="K163" s="488"/>
      <c r="L163" s="488"/>
      <c r="M163" s="488"/>
      <c r="N163" s="489"/>
      <c r="P163" s="452"/>
      <c r="Q163" s="453"/>
      <c r="R163" s="454"/>
    </row>
    <row r="164" spans="1:18" s="451" customFormat="1" ht="20.25" hidden="1" customHeight="1" x14ac:dyDescent="0.25">
      <c r="A164" s="447"/>
      <c r="B164" s="490"/>
      <c r="C164" s="682"/>
      <c r="D164" s="683"/>
      <c r="E164" s="683"/>
      <c r="F164" s="683"/>
      <c r="G164" s="684"/>
      <c r="H164" s="482" t="s">
        <v>513</v>
      </c>
      <c r="I164" s="485" t="s">
        <v>30</v>
      </c>
      <c r="J164" s="484"/>
      <c r="K164" s="488"/>
      <c r="L164" s="488"/>
      <c r="M164" s="488"/>
      <c r="N164" s="489"/>
      <c r="P164" s="452"/>
      <c r="Q164" s="453"/>
      <c r="R164" s="454"/>
    </row>
    <row r="165" spans="1:18" s="451" customFormat="1" ht="20.25" hidden="1" customHeight="1" x14ac:dyDescent="0.25">
      <c r="A165" s="447"/>
      <c r="B165" s="490"/>
      <c r="C165" s="682"/>
      <c r="D165" s="683"/>
      <c r="E165" s="683"/>
      <c r="F165" s="683"/>
      <c r="G165" s="684"/>
      <c r="H165" s="482" t="s">
        <v>514</v>
      </c>
      <c r="I165" s="485" t="s">
        <v>30</v>
      </c>
      <c r="J165" s="484"/>
      <c r="K165" s="488"/>
      <c r="L165" s="488"/>
      <c r="M165" s="488"/>
      <c r="N165" s="489"/>
      <c r="P165" s="452"/>
      <c r="Q165" s="453"/>
      <c r="R165" s="454"/>
    </row>
    <row r="166" spans="1:18" s="451" customFormat="1" ht="20.25" hidden="1" customHeight="1" x14ac:dyDescent="0.25">
      <c r="A166" s="447"/>
      <c r="B166" s="490"/>
      <c r="C166" s="682"/>
      <c r="D166" s="683"/>
      <c r="E166" s="683"/>
      <c r="F166" s="683"/>
      <c r="G166" s="684"/>
      <c r="H166" s="482" t="s">
        <v>515</v>
      </c>
      <c r="I166" s="485" t="s">
        <v>30</v>
      </c>
      <c r="J166" s="484"/>
      <c r="K166" s="488"/>
      <c r="L166" s="488"/>
      <c r="M166" s="488"/>
      <c r="N166" s="489"/>
      <c r="P166" s="452"/>
      <c r="Q166" s="453"/>
      <c r="R166" s="454"/>
    </row>
    <row r="167" spans="1:18" s="451" customFormat="1" ht="20.25" hidden="1" customHeight="1" x14ac:dyDescent="0.25">
      <c r="A167" s="447"/>
      <c r="B167" s="490"/>
      <c r="C167" s="682"/>
      <c r="D167" s="683"/>
      <c r="E167" s="683"/>
      <c r="F167" s="683"/>
      <c r="G167" s="684"/>
      <c r="H167" s="482"/>
      <c r="I167" s="485" t="s">
        <v>30</v>
      </c>
      <c r="J167" s="484"/>
      <c r="K167" s="488"/>
      <c r="L167" s="488"/>
      <c r="M167" s="488"/>
      <c r="N167" s="489"/>
      <c r="P167" s="452"/>
      <c r="Q167" s="453"/>
      <c r="R167" s="454"/>
    </row>
    <row r="168" spans="1:18" s="451" customFormat="1" ht="20.25" hidden="1" customHeight="1" x14ac:dyDescent="0.25">
      <c r="A168" s="447"/>
      <c r="B168" s="490"/>
      <c r="C168" s="682"/>
      <c r="D168" s="683"/>
      <c r="E168" s="683"/>
      <c r="F168" s="683"/>
      <c r="G168" s="684"/>
      <c r="H168" s="482"/>
      <c r="I168" s="485" t="s">
        <v>30</v>
      </c>
      <c r="J168" s="484"/>
      <c r="K168" s="488"/>
      <c r="L168" s="488"/>
      <c r="M168" s="488"/>
      <c r="N168" s="489"/>
      <c r="P168" s="452"/>
      <c r="Q168" s="453"/>
      <c r="R168" s="454"/>
    </row>
    <row r="169" spans="1:18" s="451" customFormat="1" ht="20.25" hidden="1" customHeight="1" x14ac:dyDescent="0.25">
      <c r="A169" s="447"/>
      <c r="B169" s="490"/>
      <c r="C169" s="682"/>
      <c r="D169" s="683"/>
      <c r="E169" s="683"/>
      <c r="F169" s="683"/>
      <c r="G169" s="684"/>
      <c r="H169" s="482"/>
      <c r="I169" s="485" t="s">
        <v>30</v>
      </c>
      <c r="J169" s="484"/>
      <c r="K169" s="488"/>
      <c r="L169" s="488"/>
      <c r="M169" s="488"/>
      <c r="N169" s="489"/>
      <c r="P169" s="452"/>
      <c r="Q169" s="453"/>
      <c r="R169" s="454"/>
    </row>
    <row r="170" spans="1:18" s="451" customFormat="1" ht="20.25" hidden="1" customHeight="1" x14ac:dyDescent="0.25">
      <c r="A170" s="447"/>
      <c r="B170" s="490"/>
      <c r="C170" s="682"/>
      <c r="D170" s="683"/>
      <c r="E170" s="683"/>
      <c r="F170" s="683"/>
      <c r="G170" s="684"/>
      <c r="H170" s="482"/>
      <c r="I170" s="485" t="s">
        <v>30</v>
      </c>
      <c r="J170" s="484"/>
      <c r="K170" s="488"/>
      <c r="L170" s="488"/>
      <c r="M170" s="488"/>
      <c r="N170" s="489"/>
      <c r="P170" s="452"/>
      <c r="Q170" s="453"/>
      <c r="R170" s="454"/>
    </row>
    <row r="171" spans="1:18" s="451" customFormat="1" ht="20.25" hidden="1" customHeight="1" x14ac:dyDescent="0.25">
      <c r="A171" s="447"/>
      <c r="B171" s="490"/>
      <c r="C171" s="682"/>
      <c r="D171" s="683"/>
      <c r="E171" s="683"/>
      <c r="F171" s="683"/>
      <c r="G171" s="684"/>
      <c r="H171" s="482"/>
      <c r="I171" s="485" t="s">
        <v>30</v>
      </c>
      <c r="J171" s="484"/>
      <c r="K171" s="488"/>
      <c r="L171" s="488"/>
      <c r="M171" s="488"/>
      <c r="N171" s="489"/>
      <c r="P171" s="452"/>
      <c r="Q171" s="453"/>
      <c r="R171" s="454"/>
    </row>
    <row r="172" spans="1:18" s="451" customFormat="1" ht="20.25" hidden="1" customHeight="1" x14ac:dyDescent="0.25">
      <c r="A172" s="447"/>
      <c r="B172" s="490"/>
      <c r="C172" s="682"/>
      <c r="D172" s="683"/>
      <c r="E172" s="683"/>
      <c r="F172" s="683"/>
      <c r="G172" s="684"/>
      <c r="H172" s="482"/>
      <c r="I172" s="485" t="s">
        <v>30</v>
      </c>
      <c r="J172" s="484"/>
      <c r="K172" s="488"/>
      <c r="L172" s="488"/>
      <c r="M172" s="488"/>
      <c r="N172" s="489"/>
      <c r="P172" s="452"/>
      <c r="Q172" s="453"/>
      <c r="R172" s="454"/>
    </row>
    <row r="173" spans="1:18" s="451" customFormat="1" ht="20.25" hidden="1" customHeight="1" x14ac:dyDescent="0.25">
      <c r="A173" s="447"/>
      <c r="B173" s="490"/>
      <c r="C173" s="682"/>
      <c r="D173" s="683"/>
      <c r="E173" s="683"/>
      <c r="F173" s="683"/>
      <c r="G173" s="684"/>
      <c r="H173" s="482"/>
      <c r="I173" s="485" t="s">
        <v>30</v>
      </c>
      <c r="J173" s="484"/>
      <c r="K173" s="488"/>
      <c r="L173" s="488"/>
      <c r="M173" s="488"/>
      <c r="N173" s="489"/>
      <c r="P173" s="452"/>
      <c r="Q173" s="453"/>
      <c r="R173" s="454"/>
    </row>
    <row r="174" spans="1:18" s="451" customFormat="1" ht="20.25" hidden="1" customHeight="1" x14ac:dyDescent="0.25">
      <c r="A174" s="447"/>
      <c r="B174" s="490"/>
      <c r="C174" s="682"/>
      <c r="D174" s="683"/>
      <c r="E174" s="683"/>
      <c r="F174" s="683"/>
      <c r="G174" s="684"/>
      <c r="H174" s="482"/>
      <c r="I174" s="485" t="s">
        <v>30</v>
      </c>
      <c r="J174" s="484"/>
      <c r="K174" s="488"/>
      <c r="L174" s="488"/>
      <c r="M174" s="488"/>
      <c r="N174" s="489"/>
      <c r="P174" s="452"/>
      <c r="Q174" s="453"/>
      <c r="R174" s="454"/>
    </row>
    <row r="175" spans="1:18" s="451" customFormat="1" ht="20.25" hidden="1" customHeight="1" x14ac:dyDescent="0.25">
      <c r="A175" s="447"/>
      <c r="B175" s="490"/>
      <c r="C175" s="682"/>
      <c r="D175" s="683"/>
      <c r="E175" s="683"/>
      <c r="F175" s="683"/>
      <c r="G175" s="684"/>
      <c r="H175" s="482"/>
      <c r="I175" s="485" t="s">
        <v>30</v>
      </c>
      <c r="J175" s="484"/>
      <c r="K175" s="488"/>
      <c r="L175" s="488"/>
      <c r="M175" s="488"/>
      <c r="N175" s="489"/>
      <c r="P175" s="452"/>
      <c r="Q175" s="453"/>
      <c r="R175" s="454"/>
    </row>
    <row r="176" spans="1:18" s="451" customFormat="1" ht="20.25" hidden="1" customHeight="1" x14ac:dyDescent="0.25">
      <c r="A176" s="447"/>
      <c r="B176" s="490"/>
      <c r="C176" s="682"/>
      <c r="D176" s="683"/>
      <c r="E176" s="683"/>
      <c r="F176" s="683"/>
      <c r="G176" s="684"/>
      <c r="H176" s="482"/>
      <c r="I176" s="485" t="s">
        <v>30</v>
      </c>
      <c r="J176" s="484"/>
      <c r="K176" s="488"/>
      <c r="L176" s="488"/>
      <c r="M176" s="488"/>
      <c r="N176" s="489"/>
      <c r="P176" s="452"/>
      <c r="Q176" s="453"/>
      <c r="R176" s="454"/>
    </row>
    <row r="177" spans="1:20" s="135" customFormat="1" ht="23.25" hidden="1" customHeight="1" x14ac:dyDescent="0.25">
      <c r="A177" s="138"/>
      <c r="B177" s="486" t="s">
        <v>283</v>
      </c>
      <c r="C177" s="800" t="s">
        <v>274</v>
      </c>
      <c r="D177" s="801"/>
      <c r="E177" s="801"/>
      <c r="F177" s="801"/>
      <c r="G177" s="802"/>
      <c r="H177" s="494">
        <v>26452</v>
      </c>
      <c r="I177" s="485" t="s">
        <v>30</v>
      </c>
      <c r="J177" s="485" t="s">
        <v>30</v>
      </c>
      <c r="K177" s="495"/>
      <c r="L177" s="495"/>
      <c r="M177" s="495"/>
      <c r="N177" s="496"/>
      <c r="P177" s="413"/>
      <c r="Q177" s="413"/>
      <c r="R177" s="413"/>
    </row>
    <row r="178" spans="1:20" s="135" customFormat="1" ht="58.5" customHeight="1" x14ac:dyDescent="0.25">
      <c r="A178" s="138"/>
      <c r="B178" s="497" t="s">
        <v>483</v>
      </c>
      <c r="C178" s="777" t="s">
        <v>484</v>
      </c>
      <c r="D178" s="777"/>
      <c r="E178" s="777"/>
      <c r="F178" s="777"/>
      <c r="G178" s="777"/>
      <c r="H178" s="498">
        <v>26500</v>
      </c>
      <c r="I178" s="498" t="s">
        <v>30</v>
      </c>
      <c r="J178" s="498" t="s">
        <v>30</v>
      </c>
      <c r="K178" s="499">
        <f>K179</f>
        <v>6556544.3300000001</v>
      </c>
      <c r="L178" s="499">
        <f>L180</f>
        <v>7719890</v>
      </c>
      <c r="M178" s="499">
        <f>M181</f>
        <v>7967419</v>
      </c>
      <c r="N178" s="500"/>
      <c r="P178" s="419">
        <f>K178-K114</f>
        <v>0</v>
      </c>
      <c r="Q178" s="419">
        <f>L178-L114</f>
        <v>0</v>
      </c>
      <c r="R178" s="419">
        <f>M178-M114</f>
        <v>0</v>
      </c>
      <c r="T178" s="185"/>
    </row>
    <row r="179" spans="1:20" s="451" customFormat="1" ht="22.5" customHeight="1" x14ac:dyDescent="0.25">
      <c r="A179" s="447"/>
      <c r="B179" s="457"/>
      <c r="C179" s="678" t="s">
        <v>284</v>
      </c>
      <c r="D179" s="679"/>
      <c r="E179" s="679"/>
      <c r="F179" s="679"/>
      <c r="G179" s="680"/>
      <c r="H179" s="458">
        <v>26510</v>
      </c>
      <c r="I179" s="456">
        <v>2021</v>
      </c>
      <c r="J179" s="456"/>
      <c r="K179" s="176">
        <v>6556544.3300000001</v>
      </c>
      <c r="L179" s="176"/>
      <c r="M179" s="176"/>
      <c r="N179" s="177"/>
      <c r="P179" s="459">
        <f>K179-K114</f>
        <v>0</v>
      </c>
      <c r="Q179" s="459"/>
      <c r="R179" s="459"/>
      <c r="T179" s="460"/>
    </row>
    <row r="180" spans="1:20" s="451" customFormat="1" ht="22.5" customHeight="1" x14ac:dyDescent="0.25">
      <c r="A180" s="447"/>
      <c r="B180" s="457"/>
      <c r="C180" s="678" t="s">
        <v>284</v>
      </c>
      <c r="D180" s="679"/>
      <c r="E180" s="679"/>
      <c r="F180" s="679"/>
      <c r="G180" s="680"/>
      <c r="H180" s="458">
        <v>26520</v>
      </c>
      <c r="I180" s="456">
        <v>2022</v>
      </c>
      <c r="J180" s="456"/>
      <c r="K180" s="176"/>
      <c r="L180" s="176">
        <v>7719890</v>
      </c>
      <c r="M180" s="176"/>
      <c r="N180" s="177"/>
      <c r="P180" s="459"/>
      <c r="Q180" s="459">
        <f>L180-L114</f>
        <v>0</v>
      </c>
      <c r="R180" s="459"/>
      <c r="T180" s="460"/>
    </row>
    <row r="181" spans="1:20" s="451" customFormat="1" ht="22.5" customHeight="1" x14ac:dyDescent="0.25">
      <c r="A181" s="447"/>
      <c r="B181" s="457"/>
      <c r="C181" s="678" t="s">
        <v>284</v>
      </c>
      <c r="D181" s="679"/>
      <c r="E181" s="679"/>
      <c r="F181" s="679"/>
      <c r="G181" s="680"/>
      <c r="H181" s="458">
        <v>26530</v>
      </c>
      <c r="I181" s="456">
        <v>2023</v>
      </c>
      <c r="J181" s="456"/>
      <c r="K181" s="176"/>
      <c r="L181" s="176"/>
      <c r="M181" s="176">
        <v>7967419</v>
      </c>
      <c r="N181" s="177"/>
      <c r="P181" s="459"/>
      <c r="Q181" s="459"/>
      <c r="R181" s="459">
        <f>M181-M114</f>
        <v>0</v>
      </c>
      <c r="T181" s="460"/>
    </row>
    <row r="182" spans="1:20" s="135" customFormat="1" ht="45" hidden="1" customHeight="1" x14ac:dyDescent="0.25">
      <c r="A182" s="138"/>
      <c r="B182" s="156" t="s">
        <v>285</v>
      </c>
      <c r="C182" s="735" t="s">
        <v>288</v>
      </c>
      <c r="D182" s="735"/>
      <c r="E182" s="735"/>
      <c r="F182" s="735"/>
      <c r="G182" s="735"/>
      <c r="H182" s="157">
        <v>26600</v>
      </c>
      <c r="I182" s="157" t="s">
        <v>30</v>
      </c>
      <c r="J182" s="157" t="s">
        <v>30</v>
      </c>
      <c r="K182" s="158">
        <f>K183</f>
        <v>0</v>
      </c>
      <c r="L182" s="158">
        <f>L184</f>
        <v>0</v>
      </c>
      <c r="M182" s="158">
        <f>M185</f>
        <v>0</v>
      </c>
      <c r="N182" s="178"/>
      <c r="P182" s="413"/>
      <c r="Q182" s="413"/>
      <c r="R182" s="413"/>
    </row>
    <row r="183" spans="1:20" s="135" customFormat="1" ht="21" hidden="1" customHeight="1" x14ac:dyDescent="0.25">
      <c r="A183" s="138"/>
      <c r="B183" s="167"/>
      <c r="C183" s="681" t="s">
        <v>284</v>
      </c>
      <c r="D183" s="681"/>
      <c r="E183" s="681"/>
      <c r="F183" s="681"/>
      <c r="G183" s="681"/>
      <c r="H183" s="164">
        <v>26610</v>
      </c>
      <c r="I183" s="456">
        <v>2021</v>
      </c>
      <c r="J183" s="456"/>
      <c r="K183" s="176"/>
      <c r="L183" s="165"/>
      <c r="M183" s="165"/>
      <c r="N183" s="177"/>
      <c r="P183" s="413"/>
      <c r="Q183" s="413"/>
      <c r="R183" s="413"/>
    </row>
    <row r="184" spans="1:20" s="135" customFormat="1" ht="20.25" hidden="1" x14ac:dyDescent="0.25">
      <c r="A184" s="138"/>
      <c r="B184" s="167"/>
      <c r="C184" s="681" t="s">
        <v>284</v>
      </c>
      <c r="D184" s="681"/>
      <c r="E184" s="681"/>
      <c r="F184" s="681"/>
      <c r="G184" s="681"/>
      <c r="H184" s="164">
        <v>26620</v>
      </c>
      <c r="I184" s="456">
        <v>2022</v>
      </c>
      <c r="J184" s="456"/>
      <c r="K184" s="165"/>
      <c r="L184" s="176"/>
      <c r="M184" s="165"/>
      <c r="N184" s="177"/>
      <c r="P184" s="413"/>
      <c r="Q184" s="413"/>
      <c r="R184" s="413"/>
    </row>
    <row r="185" spans="1:20" s="135" customFormat="1" ht="20.25" hidden="1" x14ac:dyDescent="0.25">
      <c r="A185" s="138"/>
      <c r="B185" s="167"/>
      <c r="C185" s="681" t="s">
        <v>284</v>
      </c>
      <c r="D185" s="681"/>
      <c r="E185" s="681"/>
      <c r="F185" s="681"/>
      <c r="G185" s="681"/>
      <c r="H185" s="164">
        <v>26630</v>
      </c>
      <c r="I185" s="456">
        <v>2023</v>
      </c>
      <c r="J185" s="456"/>
      <c r="K185" s="165"/>
      <c r="L185" s="165"/>
      <c r="M185" s="176"/>
      <c r="N185" s="177"/>
      <c r="P185" s="413"/>
      <c r="Q185" s="413"/>
      <c r="R185" s="413"/>
    </row>
    <row r="186" spans="1:20" s="179" customFormat="1" ht="16.5" customHeight="1" x14ac:dyDescent="0.3">
      <c r="B186" s="208"/>
      <c r="C186" s="209"/>
      <c r="D186" s="209"/>
      <c r="E186" s="209"/>
      <c r="F186" s="180"/>
      <c r="G186" s="180"/>
      <c r="H186" s="181"/>
      <c r="I186" s="181"/>
      <c r="J186" s="181"/>
      <c r="K186" s="183"/>
      <c r="N186" s="182"/>
      <c r="P186" s="190"/>
      <c r="Q186" s="190"/>
      <c r="R186" s="190"/>
      <c r="S186" s="135"/>
    </row>
    <row r="187" spans="1:20" s="548" customFormat="1" ht="17.25" customHeight="1" x14ac:dyDescent="0.3">
      <c r="B187" s="774" t="s">
        <v>639</v>
      </c>
      <c r="C187" s="774"/>
      <c r="D187" s="774"/>
      <c r="E187" s="774"/>
      <c r="F187" s="774"/>
      <c r="G187" s="774"/>
      <c r="H187" s="774"/>
      <c r="I187" s="774"/>
      <c r="J187" s="774"/>
      <c r="K187" s="774"/>
      <c r="L187" s="549"/>
      <c r="M187" s="549"/>
      <c r="N187" s="550"/>
      <c r="O187" s="549"/>
    </row>
    <row r="188" spans="1:20" s="548" customFormat="1" ht="15" customHeight="1" x14ac:dyDescent="0.3">
      <c r="B188" s="614"/>
      <c r="C188" s="615"/>
      <c r="D188" s="615"/>
      <c r="E188" s="615"/>
      <c r="F188" s="616"/>
      <c r="G188" s="616"/>
      <c r="H188" s="617"/>
      <c r="I188" s="617"/>
      <c r="J188" s="617"/>
      <c r="K188" s="617"/>
      <c r="L188" s="549"/>
      <c r="M188" s="549"/>
      <c r="N188" s="550"/>
      <c r="O188" s="549"/>
    </row>
    <row r="189" spans="1:20" s="548" customFormat="1" ht="21" customHeight="1" x14ac:dyDescent="0.3">
      <c r="B189" s="774" t="s">
        <v>640</v>
      </c>
      <c r="C189" s="774"/>
      <c r="D189" s="774"/>
      <c r="E189" s="774"/>
      <c r="F189" s="774"/>
      <c r="G189" s="618"/>
      <c r="H189" s="617"/>
      <c r="I189" s="617"/>
      <c r="J189" s="734"/>
      <c r="K189" s="734"/>
      <c r="L189" s="549"/>
      <c r="M189" s="549"/>
      <c r="N189" s="550"/>
      <c r="O189" s="549"/>
    </row>
    <row r="190" spans="1:20" s="551" customFormat="1" ht="23.45" customHeight="1" x14ac:dyDescent="0.3">
      <c r="B190" s="775" t="str">
        <f>L5</f>
        <v xml:space="preserve">"16" февраля 2022 г.                                                                                    </v>
      </c>
      <c r="C190" s="775"/>
      <c r="D190" s="775"/>
      <c r="E190" s="619"/>
      <c r="F190" s="620"/>
      <c r="G190" s="621"/>
      <c r="H190" s="622"/>
      <c r="I190" s="622"/>
      <c r="J190" s="623"/>
      <c r="K190" s="623"/>
      <c r="L190" s="552"/>
      <c r="M190" s="552"/>
      <c r="N190" s="553"/>
      <c r="O190" s="552"/>
    </row>
    <row r="191" spans="1:20" s="184" customFormat="1" ht="11.25" customHeight="1" x14ac:dyDescent="0.3">
      <c r="B191" s="213" t="s">
        <v>286</v>
      </c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5"/>
      <c r="P191" s="191"/>
      <c r="Q191" s="191"/>
      <c r="R191" s="191"/>
      <c r="S191" s="191"/>
    </row>
    <row r="192" spans="1:20" ht="20.25" x14ac:dyDescent="0.3">
      <c r="B192" s="806" t="s">
        <v>301</v>
      </c>
      <c r="C192" s="806"/>
      <c r="D192" s="806"/>
      <c r="E192" s="806"/>
      <c r="F192" s="806"/>
      <c r="G192" s="806"/>
      <c r="H192" s="806"/>
      <c r="I192" s="806"/>
      <c r="J192" s="806"/>
      <c r="K192" s="806"/>
      <c r="L192" s="806"/>
      <c r="M192" s="806"/>
      <c r="N192" s="806"/>
      <c r="O192" s="806"/>
    </row>
    <row r="193" spans="2:19" ht="20.25" x14ac:dyDescent="0.3">
      <c r="B193" s="217"/>
      <c r="C193" s="217"/>
      <c r="D193" s="217"/>
      <c r="E193" s="217"/>
      <c r="F193" s="217"/>
      <c r="G193" s="217"/>
      <c r="H193" s="217"/>
      <c r="I193" s="425"/>
      <c r="J193" s="217"/>
      <c r="K193" s="217"/>
      <c r="L193" s="217"/>
      <c r="M193" s="217"/>
      <c r="N193" s="217"/>
      <c r="O193" s="217"/>
    </row>
    <row r="194" spans="2:19" ht="20.25" x14ac:dyDescent="0.3">
      <c r="B194" s="217"/>
      <c r="C194" s="798" t="s">
        <v>305</v>
      </c>
      <c r="D194" s="798"/>
      <c r="E194" s="798"/>
      <c r="F194" s="798"/>
      <c r="G194" s="798"/>
      <c r="H194" s="798"/>
      <c r="I194" s="798"/>
      <c r="J194" s="798"/>
      <c r="K194" s="798"/>
      <c r="L194" s="798"/>
      <c r="M194" s="798"/>
      <c r="N194" s="217"/>
      <c r="O194" s="217"/>
    </row>
    <row r="195" spans="2:19" ht="20.25" x14ac:dyDescent="0.3">
      <c r="B195" s="193"/>
      <c r="C195" s="807" t="s">
        <v>630</v>
      </c>
      <c r="D195" s="807"/>
      <c r="E195" s="807"/>
      <c r="F195" s="807"/>
      <c r="G195" s="807"/>
      <c r="H195" s="807"/>
      <c r="I195" s="807"/>
      <c r="J195" s="807"/>
      <c r="K195" s="807"/>
      <c r="L195" s="807"/>
      <c r="M195" s="807"/>
      <c r="N195" s="807"/>
      <c r="O195" s="193"/>
    </row>
    <row r="196" spans="2:19" ht="20.25" x14ac:dyDescent="0.3">
      <c r="B196" s="193"/>
      <c r="C196" s="789" t="str">
        <f>E12</f>
        <v>Муниципальное бюджетное общеобразовательное учреждение "Средняя общеобразовательная школа с.Пуциловка" Уссурийского городского округа</v>
      </c>
      <c r="D196" s="789"/>
      <c r="E196" s="789"/>
      <c r="F196" s="789"/>
      <c r="G196" s="789"/>
      <c r="H196" s="789"/>
      <c r="I196" s="789"/>
      <c r="J196" s="789"/>
      <c r="K196" s="789"/>
      <c r="L196" s="789"/>
      <c r="M196" s="789"/>
      <c r="N196" s="194"/>
      <c r="O196" s="193"/>
    </row>
    <row r="197" spans="2:19" ht="20.25" x14ac:dyDescent="0.3">
      <c r="B197" s="193"/>
      <c r="C197" s="790"/>
      <c r="D197" s="790"/>
      <c r="E197" s="790"/>
      <c r="F197" s="790"/>
      <c r="G197" s="790"/>
      <c r="H197" s="790"/>
      <c r="I197" s="790"/>
      <c r="J197" s="790"/>
      <c r="K197" s="790"/>
      <c r="L197" s="790"/>
      <c r="M197" s="790"/>
      <c r="N197" s="194"/>
      <c r="O197" s="193"/>
    </row>
    <row r="198" spans="2:19" x14ac:dyDescent="0.2">
      <c r="B198" s="195"/>
      <c r="C198" s="797" t="s">
        <v>287</v>
      </c>
      <c r="D198" s="797"/>
      <c r="E198" s="797"/>
      <c r="F198" s="797"/>
      <c r="G198" s="797"/>
      <c r="H198" s="797"/>
      <c r="I198" s="797"/>
      <c r="J198" s="797"/>
      <c r="K198" s="797"/>
      <c r="L198" s="797"/>
      <c r="M198" s="797"/>
      <c r="N198" s="195"/>
      <c r="O198" s="195"/>
    </row>
    <row r="199" spans="2:19" ht="18" customHeight="1" x14ac:dyDescent="0.3">
      <c r="B199" s="193"/>
      <c r="C199" s="731"/>
      <c r="D199" s="732"/>
      <c r="E199" s="732"/>
      <c r="F199" s="732"/>
      <c r="G199" s="732"/>
      <c r="H199" s="732"/>
      <c r="I199" s="732"/>
      <c r="J199" s="732"/>
      <c r="K199" s="732"/>
      <c r="L199" s="732"/>
      <c r="M199" s="732"/>
      <c r="N199" s="193"/>
      <c r="O199" s="193"/>
    </row>
    <row r="200" spans="2:19" ht="18.75" x14ac:dyDescent="0.3">
      <c r="B200" s="193"/>
      <c r="C200" s="196" t="s">
        <v>296</v>
      </c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</row>
    <row r="201" spans="2:19" ht="7.15" customHeight="1" x14ac:dyDescent="0.3">
      <c r="B201" s="193"/>
      <c r="C201" s="733"/>
      <c r="D201" s="733"/>
      <c r="E201" s="733"/>
      <c r="F201" s="733"/>
      <c r="G201" s="193"/>
      <c r="H201" s="193"/>
      <c r="I201" s="193"/>
      <c r="J201" s="193"/>
      <c r="K201" s="193"/>
      <c r="L201" s="193"/>
      <c r="M201" s="193"/>
      <c r="N201" s="193"/>
      <c r="O201" s="193"/>
    </row>
    <row r="202" spans="2:19" ht="27" customHeight="1" x14ac:dyDescent="0.2">
      <c r="B202" s="767" t="s">
        <v>114</v>
      </c>
      <c r="C202" s="768"/>
      <c r="D202" s="768"/>
      <c r="E202" s="768"/>
      <c r="F202" s="768"/>
      <c r="G202" s="769"/>
      <c r="H202" s="723" t="s">
        <v>206</v>
      </c>
      <c r="I202" s="421"/>
      <c r="J202" s="725" t="s">
        <v>207</v>
      </c>
      <c r="K202" s="727" t="s">
        <v>208</v>
      </c>
      <c r="L202" s="727"/>
      <c r="M202" s="727"/>
      <c r="N202" s="189"/>
      <c r="O202" s="189"/>
      <c r="R202" s="125"/>
      <c r="S202" s="125"/>
    </row>
    <row r="203" spans="2:19" ht="106.9" customHeight="1" x14ac:dyDescent="0.2">
      <c r="B203" s="770"/>
      <c r="C203" s="771"/>
      <c r="D203" s="771"/>
      <c r="E203" s="771"/>
      <c r="F203" s="771"/>
      <c r="G203" s="772"/>
      <c r="H203" s="724"/>
      <c r="I203" s="422"/>
      <c r="J203" s="726"/>
      <c r="K203" s="200" t="str">
        <f>K19</f>
        <v>на 2022 г. (текущий финансовый год)</v>
      </c>
      <c r="L203" s="437" t="str">
        <f t="shared" ref="L203:M203" si="34">L19</f>
        <v>на 2023 г. (первый год планового периода)</v>
      </c>
      <c r="M203" s="437" t="str">
        <f t="shared" si="34"/>
        <v>на 2024 г. (второй год планового периода)</v>
      </c>
      <c r="N203" s="189"/>
      <c r="O203" s="189"/>
      <c r="R203" s="125"/>
      <c r="S203" s="125"/>
    </row>
    <row r="204" spans="2:19" ht="20.25" customHeight="1" x14ac:dyDescent="0.2">
      <c r="B204" s="784" t="s">
        <v>213</v>
      </c>
      <c r="C204" s="785"/>
      <c r="D204" s="785"/>
      <c r="E204" s="785"/>
      <c r="F204" s="785"/>
      <c r="G204" s="786"/>
      <c r="H204" s="211">
        <v>1000</v>
      </c>
      <c r="I204" s="211"/>
      <c r="J204" s="211" t="s">
        <v>30</v>
      </c>
      <c r="K204" s="221">
        <f>K23</f>
        <v>21464345.995771967</v>
      </c>
      <c r="L204" s="221">
        <f t="shared" ref="L204:M204" si="35">L23</f>
        <v>21906075.995771967</v>
      </c>
      <c r="M204" s="221">
        <f t="shared" si="35"/>
        <v>22579689.995771967</v>
      </c>
      <c r="N204" s="189"/>
      <c r="O204" s="189"/>
      <c r="R204" s="125"/>
      <c r="S204" s="125"/>
    </row>
    <row r="205" spans="2:19" ht="38.450000000000003" customHeight="1" x14ac:dyDescent="0.2">
      <c r="B205" s="787" t="s">
        <v>308</v>
      </c>
      <c r="C205" s="787"/>
      <c r="D205" s="787"/>
      <c r="E205" s="787"/>
      <c r="F205" s="787"/>
      <c r="G205" s="787"/>
      <c r="H205" s="210">
        <v>1100</v>
      </c>
      <c r="I205" s="210"/>
      <c r="J205" s="210">
        <v>120</v>
      </c>
      <c r="K205" s="222">
        <f t="shared" ref="K205:M205" si="36">K24</f>
        <v>0</v>
      </c>
      <c r="L205" s="222">
        <f t="shared" si="36"/>
        <v>0</v>
      </c>
      <c r="M205" s="222">
        <f t="shared" si="36"/>
        <v>0</v>
      </c>
      <c r="N205" s="189"/>
      <c r="O205" s="189"/>
      <c r="R205" s="125"/>
      <c r="S205" s="125"/>
    </row>
    <row r="206" spans="2:19" ht="29.45" customHeight="1" x14ac:dyDescent="0.2">
      <c r="B206" s="787" t="s">
        <v>215</v>
      </c>
      <c r="C206" s="787"/>
      <c r="D206" s="787"/>
      <c r="E206" s="787"/>
      <c r="F206" s="787"/>
      <c r="G206" s="787"/>
      <c r="H206" s="210">
        <v>1200</v>
      </c>
      <c r="I206" s="210"/>
      <c r="J206" s="210">
        <v>130</v>
      </c>
      <c r="K206" s="222">
        <f t="shared" ref="K206:M208" si="37">K26</f>
        <v>18985688.995771967</v>
      </c>
      <c r="L206" s="222">
        <f t="shared" si="37"/>
        <v>19627138.995771967</v>
      </c>
      <c r="M206" s="222">
        <f t="shared" si="37"/>
        <v>20300752.995771967</v>
      </c>
      <c r="N206" s="189"/>
      <c r="O206" s="189"/>
      <c r="R206" s="125"/>
      <c r="S206" s="125"/>
    </row>
    <row r="207" spans="2:19" ht="30" customHeight="1" x14ac:dyDescent="0.2">
      <c r="B207" s="787" t="s">
        <v>307</v>
      </c>
      <c r="C207" s="787"/>
      <c r="D207" s="787"/>
      <c r="E207" s="787"/>
      <c r="F207" s="787"/>
      <c r="G207" s="787"/>
      <c r="H207" s="210">
        <v>1210</v>
      </c>
      <c r="I207" s="210"/>
      <c r="J207" s="210">
        <v>130</v>
      </c>
      <c r="K207" s="222">
        <f t="shared" si="37"/>
        <v>18386169.995771967</v>
      </c>
      <c r="L207" s="222">
        <f t="shared" si="37"/>
        <v>19027619.995771967</v>
      </c>
      <c r="M207" s="222">
        <f t="shared" si="37"/>
        <v>19701233.995771967</v>
      </c>
      <c r="N207" s="189"/>
      <c r="O207" s="189"/>
      <c r="R207" s="125"/>
      <c r="S207" s="125"/>
    </row>
    <row r="208" spans="2:19" ht="29.45" customHeight="1" x14ac:dyDescent="0.2">
      <c r="B208" s="787" t="s">
        <v>217</v>
      </c>
      <c r="C208" s="787"/>
      <c r="D208" s="787"/>
      <c r="E208" s="787"/>
      <c r="F208" s="787"/>
      <c r="G208" s="787"/>
      <c r="H208" s="210">
        <v>1300</v>
      </c>
      <c r="I208" s="210"/>
      <c r="J208" s="210">
        <v>140</v>
      </c>
      <c r="K208" s="222">
        <f t="shared" si="37"/>
        <v>0</v>
      </c>
      <c r="L208" s="222">
        <f t="shared" si="37"/>
        <v>0</v>
      </c>
      <c r="M208" s="222">
        <f t="shared" si="37"/>
        <v>0</v>
      </c>
      <c r="N208" s="189"/>
      <c r="O208" s="189"/>
      <c r="R208" s="125"/>
      <c r="S208" s="125"/>
    </row>
    <row r="209" spans="2:19" ht="29.45" customHeight="1" x14ac:dyDescent="0.2">
      <c r="B209" s="787" t="s">
        <v>218</v>
      </c>
      <c r="C209" s="787"/>
      <c r="D209" s="787"/>
      <c r="E209" s="787"/>
      <c r="F209" s="787"/>
      <c r="G209" s="787"/>
      <c r="H209" s="210">
        <v>1400</v>
      </c>
      <c r="I209" s="210"/>
      <c r="J209" s="210">
        <v>150</v>
      </c>
      <c r="K209" s="222">
        <f>K30</f>
        <v>2478657</v>
      </c>
      <c r="L209" s="222">
        <f>L30</f>
        <v>2278937</v>
      </c>
      <c r="M209" s="222">
        <f>M30</f>
        <v>2278937</v>
      </c>
      <c r="N209" s="189"/>
      <c r="O209" s="189"/>
      <c r="R209" s="125"/>
      <c r="S209" s="125"/>
    </row>
    <row r="210" spans="2:19" s="189" customFormat="1" ht="31.15" customHeight="1" x14ac:dyDescent="0.2">
      <c r="B210" s="793" t="s">
        <v>306</v>
      </c>
      <c r="C210" s="793"/>
      <c r="D210" s="793"/>
      <c r="E210" s="793"/>
      <c r="F210" s="793"/>
      <c r="G210" s="793"/>
      <c r="H210" s="480">
        <v>1410</v>
      </c>
      <c r="I210" s="480"/>
      <c r="J210" s="480">
        <v>150</v>
      </c>
      <c r="K210" s="481">
        <f>K31</f>
        <v>2478657</v>
      </c>
      <c r="L210" s="481">
        <f t="shared" ref="L210:M210" si="38">L31</f>
        <v>2278937</v>
      </c>
      <c r="M210" s="481">
        <f t="shared" si="38"/>
        <v>2278937</v>
      </c>
    </row>
    <row r="211" spans="2:19" s="189" customFormat="1" ht="29.45" customHeight="1" x14ac:dyDescent="0.2">
      <c r="B211" s="794" t="s">
        <v>221</v>
      </c>
      <c r="C211" s="795"/>
      <c r="D211" s="795"/>
      <c r="E211" s="795"/>
      <c r="F211" s="795"/>
      <c r="G211" s="796"/>
      <c r="H211" s="480">
        <v>1420</v>
      </c>
      <c r="I211" s="480"/>
      <c r="J211" s="480">
        <v>150</v>
      </c>
      <c r="K211" s="481">
        <f>K32</f>
        <v>0</v>
      </c>
      <c r="L211" s="481">
        <f t="shared" ref="L211:M211" si="39">L32</f>
        <v>0</v>
      </c>
      <c r="M211" s="481">
        <f t="shared" si="39"/>
        <v>0</v>
      </c>
    </row>
    <row r="212" spans="2:19" ht="29.45" customHeight="1" x14ac:dyDescent="0.2">
      <c r="B212" s="787" t="s">
        <v>219</v>
      </c>
      <c r="C212" s="787"/>
      <c r="D212" s="787"/>
      <c r="E212" s="787"/>
      <c r="F212" s="787"/>
      <c r="G212" s="787"/>
      <c r="H212" s="210">
        <v>1500</v>
      </c>
      <c r="I212" s="210"/>
      <c r="J212" s="210">
        <v>180</v>
      </c>
      <c r="K212" s="222">
        <f t="shared" ref="K212:M212" si="40">K34</f>
        <v>0</v>
      </c>
      <c r="L212" s="222">
        <f t="shared" si="40"/>
        <v>0</v>
      </c>
      <c r="M212" s="222">
        <f t="shared" si="40"/>
        <v>0</v>
      </c>
      <c r="N212" s="189"/>
      <c r="O212" s="189"/>
      <c r="R212" s="125"/>
      <c r="S212" s="125"/>
    </row>
    <row r="213" spans="2:19" ht="29.45" customHeight="1" x14ac:dyDescent="0.2">
      <c r="B213" s="787" t="s">
        <v>222</v>
      </c>
      <c r="C213" s="787"/>
      <c r="D213" s="787"/>
      <c r="E213" s="787"/>
      <c r="F213" s="787"/>
      <c r="G213" s="787"/>
      <c r="H213" s="210">
        <v>1900</v>
      </c>
      <c r="I213" s="210"/>
      <c r="J213" s="210"/>
      <c r="K213" s="222">
        <f>K37</f>
        <v>0</v>
      </c>
      <c r="L213" s="222">
        <f>L37</f>
        <v>0</v>
      </c>
      <c r="M213" s="222">
        <f>M37</f>
        <v>0</v>
      </c>
      <c r="N213" s="189"/>
      <c r="O213" s="189"/>
      <c r="R213" s="125"/>
      <c r="S213" s="125"/>
    </row>
    <row r="214" spans="2:19" ht="29.45" customHeight="1" x14ac:dyDescent="0.2">
      <c r="B214" s="787" t="s">
        <v>223</v>
      </c>
      <c r="C214" s="787"/>
      <c r="D214" s="787"/>
      <c r="E214" s="787"/>
      <c r="F214" s="787"/>
      <c r="G214" s="787"/>
      <c r="H214" s="210">
        <v>1980</v>
      </c>
      <c r="I214" s="210"/>
      <c r="J214" s="210" t="s">
        <v>30</v>
      </c>
      <c r="K214" s="222">
        <f t="shared" ref="K214:M216" si="41">K39</f>
        <v>0</v>
      </c>
      <c r="L214" s="222">
        <f t="shared" si="41"/>
        <v>0</v>
      </c>
      <c r="M214" s="222">
        <f t="shared" si="41"/>
        <v>0</v>
      </c>
      <c r="N214" s="189"/>
      <c r="O214" s="189"/>
      <c r="R214" s="125"/>
      <c r="S214" s="125"/>
    </row>
    <row r="215" spans="2:19" ht="38.25" customHeight="1" x14ac:dyDescent="0.2">
      <c r="B215" s="787" t="s">
        <v>309</v>
      </c>
      <c r="C215" s="787"/>
      <c r="D215" s="787"/>
      <c r="E215" s="787"/>
      <c r="F215" s="787"/>
      <c r="G215" s="787"/>
      <c r="H215" s="210">
        <v>1981</v>
      </c>
      <c r="I215" s="210"/>
      <c r="J215" s="210">
        <v>510</v>
      </c>
      <c r="K215" s="222">
        <f t="shared" si="41"/>
        <v>0</v>
      </c>
      <c r="L215" s="222">
        <f t="shared" si="41"/>
        <v>0</v>
      </c>
      <c r="M215" s="222">
        <f t="shared" si="41"/>
        <v>0</v>
      </c>
      <c r="N215" s="189"/>
      <c r="O215" s="189"/>
      <c r="R215" s="125"/>
      <c r="S215" s="125"/>
    </row>
    <row r="216" spans="2:19" ht="29.45" customHeight="1" x14ac:dyDescent="0.2">
      <c r="B216" s="784" t="s">
        <v>225</v>
      </c>
      <c r="C216" s="785"/>
      <c r="D216" s="785"/>
      <c r="E216" s="785"/>
      <c r="F216" s="785"/>
      <c r="G216" s="786"/>
      <c r="H216" s="211">
        <v>2000</v>
      </c>
      <c r="I216" s="211"/>
      <c r="J216" s="211" t="s">
        <v>30</v>
      </c>
      <c r="K216" s="221">
        <f t="shared" si="41"/>
        <v>21504404.445771966</v>
      </c>
      <c r="L216" s="221">
        <f t="shared" si="41"/>
        <v>21906075.995771967</v>
      </c>
      <c r="M216" s="221">
        <f t="shared" si="41"/>
        <v>22579689.995771967</v>
      </c>
      <c r="N216" s="189"/>
      <c r="O216" s="189"/>
      <c r="R216" s="125"/>
      <c r="S216" s="125"/>
    </row>
    <row r="217" spans="2:19" ht="19.5" hidden="1" customHeight="1" x14ac:dyDescent="0.3">
      <c r="B217" s="193"/>
      <c r="C217" s="193"/>
      <c r="D217" s="193"/>
      <c r="E217" s="193"/>
      <c r="F217" s="193"/>
      <c r="G217" s="193"/>
      <c r="H217" s="193"/>
      <c r="I217" s="193"/>
      <c r="J217" s="193"/>
      <c r="K217" s="193"/>
      <c r="L217" s="193"/>
      <c r="M217" s="193"/>
      <c r="N217" s="193"/>
      <c r="O217" s="193"/>
    </row>
    <row r="218" spans="2:19" ht="19.5" hidden="1" customHeight="1" x14ac:dyDescent="0.3">
      <c r="B218" s="193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  <c r="O218" s="193"/>
    </row>
    <row r="219" spans="2:19" ht="20.25" customHeight="1" x14ac:dyDescent="0.3">
      <c r="B219" s="193"/>
      <c r="C219" s="788" t="s">
        <v>631</v>
      </c>
      <c r="D219" s="788"/>
      <c r="E219" s="788"/>
      <c r="F219" s="788"/>
      <c r="G219" s="788"/>
      <c r="H219" s="788"/>
      <c r="I219" s="788"/>
      <c r="J219" s="788"/>
      <c r="K219" s="788"/>
      <c r="L219" s="788"/>
      <c r="M219" s="788"/>
      <c r="N219" s="788"/>
      <c r="O219" s="193"/>
    </row>
    <row r="220" spans="2:19" ht="20.25" customHeight="1" x14ac:dyDescent="0.3">
      <c r="B220" s="193"/>
      <c r="C220" s="789" t="str">
        <f>C196</f>
        <v>Муниципальное бюджетное общеобразовательное учреждение "Средняя общеобразовательная школа с.Пуциловка" Уссурийского городского округа</v>
      </c>
      <c r="D220" s="789"/>
      <c r="E220" s="789"/>
      <c r="F220" s="789"/>
      <c r="G220" s="789"/>
      <c r="H220" s="789"/>
      <c r="I220" s="789"/>
      <c r="J220" s="789"/>
      <c r="K220" s="789"/>
      <c r="L220" s="789"/>
      <c r="M220" s="789"/>
      <c r="N220" s="194"/>
      <c r="O220" s="193"/>
    </row>
    <row r="221" spans="2:19" ht="20.25" customHeight="1" x14ac:dyDescent="0.3">
      <c r="B221" s="193"/>
      <c r="C221" s="790"/>
      <c r="D221" s="790"/>
      <c r="E221" s="790"/>
      <c r="F221" s="790"/>
      <c r="G221" s="790"/>
      <c r="H221" s="790"/>
      <c r="I221" s="790"/>
      <c r="J221" s="790"/>
      <c r="K221" s="790"/>
      <c r="L221" s="790"/>
      <c r="M221" s="790"/>
      <c r="N221" s="194"/>
      <c r="O221" s="193"/>
    </row>
    <row r="222" spans="2:19" ht="20.25" customHeight="1" x14ac:dyDescent="0.3">
      <c r="B222" s="195"/>
      <c r="C222" s="791" t="s">
        <v>287</v>
      </c>
      <c r="D222" s="791"/>
      <c r="E222" s="791"/>
      <c r="F222" s="791"/>
      <c r="G222" s="791"/>
      <c r="H222" s="791"/>
      <c r="I222" s="791"/>
      <c r="J222" s="791"/>
      <c r="K222" s="791"/>
      <c r="L222" s="791"/>
      <c r="M222" s="791"/>
      <c r="N222" s="194"/>
      <c r="O222" s="195"/>
    </row>
    <row r="223" spans="2:19" ht="20.25" customHeight="1" x14ac:dyDescent="0.3">
      <c r="B223" s="193"/>
      <c r="C223" s="783" t="s">
        <v>300</v>
      </c>
      <c r="D223" s="783"/>
      <c r="E223" s="783"/>
      <c r="F223" s="783"/>
      <c r="G223" s="783"/>
      <c r="H223" s="783"/>
      <c r="I223" s="783"/>
      <c r="J223" s="783"/>
      <c r="K223" s="783"/>
      <c r="L223" s="783"/>
      <c r="M223" s="783"/>
      <c r="N223" s="194"/>
      <c r="O223" s="193"/>
    </row>
    <row r="224" spans="2:19" ht="20.25" customHeight="1" x14ac:dyDescent="0.3">
      <c r="B224" s="193"/>
      <c r="C224" s="792" t="s">
        <v>297</v>
      </c>
      <c r="D224" s="792"/>
      <c r="E224" s="792"/>
      <c r="F224" s="792"/>
      <c r="G224" s="792"/>
      <c r="H224" s="792"/>
      <c r="I224" s="792"/>
      <c r="J224" s="792"/>
      <c r="K224" s="792"/>
      <c r="L224" s="792"/>
      <c r="M224" s="792"/>
      <c r="N224" s="194"/>
      <c r="O224" s="193"/>
    </row>
    <row r="225" spans="2:19" ht="20.25" x14ac:dyDescent="0.3">
      <c r="B225" s="193"/>
      <c r="C225" s="792"/>
      <c r="D225" s="792"/>
      <c r="E225" s="792"/>
      <c r="F225" s="792"/>
      <c r="G225" s="792"/>
      <c r="H225" s="792"/>
      <c r="I225" s="792"/>
      <c r="J225" s="792"/>
      <c r="K225" s="792"/>
      <c r="L225" s="792"/>
      <c r="M225" s="792"/>
      <c r="N225" s="194"/>
      <c r="O225" s="193"/>
    </row>
    <row r="226" spans="2:19" ht="21" hidden="1" customHeight="1" x14ac:dyDescent="0.3">
      <c r="B226" s="193"/>
      <c r="C226" s="194"/>
      <c r="D226" s="194"/>
      <c r="E226" s="194"/>
      <c r="F226" s="194"/>
      <c r="G226" s="194"/>
      <c r="H226" s="194"/>
      <c r="I226" s="194"/>
      <c r="J226" s="194"/>
      <c r="K226" s="194"/>
      <c r="L226" s="194"/>
      <c r="M226" s="194"/>
      <c r="N226" s="194"/>
      <c r="O226" s="193"/>
    </row>
    <row r="227" spans="2:19" s="184" customFormat="1" ht="20.25" x14ac:dyDescent="0.3">
      <c r="B227" s="193"/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4"/>
      <c r="O227" s="193"/>
      <c r="P227" s="191"/>
      <c r="Q227" s="191"/>
      <c r="R227" s="191"/>
      <c r="S227" s="191"/>
    </row>
    <row r="228" spans="2:19" s="184" customFormat="1" ht="47.45" customHeight="1" x14ac:dyDescent="0.3">
      <c r="B228" s="193"/>
      <c r="C228" s="783" t="s">
        <v>618</v>
      </c>
      <c r="D228" s="783"/>
      <c r="E228" s="783"/>
      <c r="F228" s="783"/>
      <c r="G228" s="198"/>
      <c r="H228" s="198"/>
      <c r="I228" s="198"/>
      <c r="J228" s="198"/>
      <c r="K228" s="198"/>
      <c r="L228" s="207"/>
      <c r="M228" s="198" t="s">
        <v>623</v>
      </c>
      <c r="N228" s="194"/>
      <c r="O228" s="193"/>
      <c r="P228" s="191"/>
      <c r="Q228" s="191"/>
      <c r="R228" s="191"/>
      <c r="S228" s="191"/>
    </row>
    <row r="229" spans="2:19" s="184" customFormat="1" ht="33" customHeight="1" x14ac:dyDescent="0.3">
      <c r="B229" s="193"/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4"/>
      <c r="O229" s="193"/>
      <c r="P229" s="191"/>
      <c r="Q229" s="191"/>
      <c r="R229" s="191"/>
      <c r="S229" s="191"/>
    </row>
    <row r="230" spans="2:19" s="184" customFormat="1" ht="38.450000000000003" customHeight="1" x14ac:dyDescent="0.3">
      <c r="B230" s="193"/>
      <c r="C230" s="783" t="s">
        <v>632</v>
      </c>
      <c r="D230" s="783"/>
      <c r="E230" s="783"/>
      <c r="F230" s="783"/>
      <c r="G230" s="198"/>
      <c r="H230" s="198"/>
      <c r="I230" s="198"/>
      <c r="J230" s="198"/>
      <c r="K230" s="198"/>
      <c r="L230" s="207"/>
      <c r="M230" s="198" t="s">
        <v>633</v>
      </c>
      <c r="N230" s="194"/>
      <c r="O230" s="193"/>
      <c r="P230" s="191"/>
      <c r="Q230" s="191"/>
      <c r="R230" s="191"/>
      <c r="S230" s="191"/>
    </row>
    <row r="231" spans="2:19" s="184" customFormat="1" ht="18.75" x14ac:dyDescent="0.3">
      <c r="B231" s="193"/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3"/>
      <c r="O231" s="193"/>
      <c r="P231" s="191"/>
      <c r="Q231" s="191"/>
      <c r="R231" s="191"/>
      <c r="S231" s="191"/>
    </row>
    <row r="232" spans="2:19" ht="27.6" customHeight="1" x14ac:dyDescent="0.3">
      <c r="B232" s="193"/>
      <c r="C232" s="198" t="s">
        <v>298</v>
      </c>
      <c r="D232" s="198" t="s">
        <v>299</v>
      </c>
      <c r="E232" s="199"/>
      <c r="F232" s="199"/>
      <c r="G232" s="199"/>
      <c r="H232" s="199"/>
      <c r="I232" s="199"/>
      <c r="J232" s="199"/>
      <c r="K232" s="199"/>
      <c r="L232" s="624" t="str">
        <f>L5</f>
        <v xml:space="preserve">"16" февраля 2022 г.                                                                                    </v>
      </c>
      <c r="M232" s="198"/>
      <c r="N232" s="193"/>
      <c r="O232" s="193"/>
    </row>
    <row r="233" spans="2:19" ht="18.75" x14ac:dyDescent="0.3">
      <c r="B233" s="193"/>
      <c r="E233" s="199"/>
      <c r="F233" s="199"/>
      <c r="G233" s="199"/>
      <c r="H233" s="199"/>
      <c r="I233" s="199"/>
      <c r="J233" s="199"/>
      <c r="K233" s="199"/>
      <c r="L233" s="199"/>
      <c r="M233" s="199"/>
      <c r="N233" s="193"/>
      <c r="O233" s="193"/>
    </row>
    <row r="234" spans="2:19" ht="20.25" x14ac:dyDescent="0.3">
      <c r="B234" s="193"/>
      <c r="C234" s="198"/>
      <c r="D234" s="198"/>
      <c r="E234" s="199"/>
      <c r="F234" s="199"/>
      <c r="G234" s="199"/>
      <c r="H234" s="199"/>
      <c r="I234" s="199"/>
      <c r="J234" s="199"/>
      <c r="K234" s="199"/>
      <c r="L234" s="199"/>
      <c r="M234" s="199"/>
      <c r="N234" s="193"/>
      <c r="O234" s="193"/>
    </row>
    <row r="235" spans="2:19" ht="21" hidden="1" customHeight="1" x14ac:dyDescent="0.35"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168"/>
    </row>
    <row r="251" spans="2:14" ht="18" x14ac:dyDescent="0.25"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</row>
    <row r="252" spans="2:14" ht="18" x14ac:dyDescent="0.25"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</row>
    <row r="253" spans="2:14" ht="18" x14ac:dyDescent="0.25"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</row>
    <row r="254" spans="2:14" ht="18" x14ac:dyDescent="0.25"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</row>
    <row r="255" spans="2:14" ht="18" x14ac:dyDescent="0.25"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</row>
  </sheetData>
  <sheetProtection password="CC31" sheet="1" objects="1" scenarios="1" formatCells="0" formatColumns="0" formatRows="0"/>
  <mergeCells count="287">
    <mergeCell ref="C196:M197"/>
    <mergeCell ref="C198:M198"/>
    <mergeCell ref="C194:M194"/>
    <mergeCell ref="C145:G145"/>
    <mergeCell ref="C120:G120"/>
    <mergeCell ref="C161:G161"/>
    <mergeCell ref="C177:G177"/>
    <mergeCell ref="P83:R83"/>
    <mergeCell ref="P87:R87"/>
    <mergeCell ref="P114:R114"/>
    <mergeCell ref="B192:O192"/>
    <mergeCell ref="C195:N195"/>
    <mergeCell ref="C84:G84"/>
    <mergeCell ref="C85:G85"/>
    <mergeCell ref="C86:G86"/>
    <mergeCell ref="C87:G87"/>
    <mergeCell ref="C88:G88"/>
    <mergeCell ref="C114:G114"/>
    <mergeCell ref="J82:J83"/>
    <mergeCell ref="K82:N82"/>
    <mergeCell ref="I82:I83"/>
    <mergeCell ref="C89:G89"/>
    <mergeCell ref="C90:G90"/>
    <mergeCell ref="C104:G104"/>
    <mergeCell ref="C230:F230"/>
    <mergeCell ref="B202:G203"/>
    <mergeCell ref="B204:G204"/>
    <mergeCell ref="B205:G205"/>
    <mergeCell ref="B206:G206"/>
    <mergeCell ref="B208:G208"/>
    <mergeCell ref="B209:G209"/>
    <mergeCell ref="B212:G212"/>
    <mergeCell ref="C219:N219"/>
    <mergeCell ref="C220:M221"/>
    <mergeCell ref="C222:M222"/>
    <mergeCell ref="C223:M223"/>
    <mergeCell ref="C224:M225"/>
    <mergeCell ref="B215:G215"/>
    <mergeCell ref="B216:G216"/>
    <mergeCell ref="B207:G207"/>
    <mergeCell ref="B213:G213"/>
    <mergeCell ref="B214:G214"/>
    <mergeCell ref="B210:G210"/>
    <mergeCell ref="B211:G211"/>
    <mergeCell ref="C228:F228"/>
    <mergeCell ref="P19:Q19"/>
    <mergeCell ref="B189:F189"/>
    <mergeCell ref="B190:D190"/>
    <mergeCell ref="B187:K187"/>
    <mergeCell ref="C160:G160"/>
    <mergeCell ref="C162:G162"/>
    <mergeCell ref="C178:G178"/>
    <mergeCell ref="C179:G179"/>
    <mergeCell ref="C115:G115"/>
    <mergeCell ref="C116:G116"/>
    <mergeCell ref="C117:G117"/>
    <mergeCell ref="C118:G118"/>
    <mergeCell ref="C119:G119"/>
    <mergeCell ref="B60:G60"/>
    <mergeCell ref="B64:G64"/>
    <mergeCell ref="B65:G65"/>
    <mergeCell ref="B66:G66"/>
    <mergeCell ref="B67:G67"/>
    <mergeCell ref="B68:G68"/>
    <mergeCell ref="C81:M81"/>
    <mergeCell ref="B82:B83"/>
    <mergeCell ref="C82:G83"/>
    <mergeCell ref="H82:H83"/>
    <mergeCell ref="B49:G49"/>
    <mergeCell ref="B50:G50"/>
    <mergeCell ref="B51:G51"/>
    <mergeCell ref="B52:G52"/>
    <mergeCell ref="B42:G42"/>
    <mergeCell ref="B43:G43"/>
    <mergeCell ref="B44:G44"/>
    <mergeCell ref="B45:G45"/>
    <mergeCell ref="B46:G46"/>
    <mergeCell ref="B18:G19"/>
    <mergeCell ref="J18:J19"/>
    <mergeCell ref="K18:M18"/>
    <mergeCell ref="B20:G20"/>
    <mergeCell ref="B35:G35"/>
    <mergeCell ref="B36:G36"/>
    <mergeCell ref="B48:G48"/>
    <mergeCell ref="B25:G25"/>
    <mergeCell ref="B26:G26"/>
    <mergeCell ref="B47:G47"/>
    <mergeCell ref="B41:G41"/>
    <mergeCell ref="B27:G27"/>
    <mergeCell ref="B28:G28"/>
    <mergeCell ref="B29:G29"/>
    <mergeCell ref="B30:G30"/>
    <mergeCell ref="B21:G21"/>
    <mergeCell ref="B22:G22"/>
    <mergeCell ref="B37:G37"/>
    <mergeCell ref="B38:G38"/>
    <mergeCell ref="B39:G39"/>
    <mergeCell ref="B40:G40"/>
    <mergeCell ref="H18:I19"/>
    <mergeCell ref="B31:G31"/>
    <mergeCell ref="B32:G32"/>
    <mergeCell ref="H22:I22"/>
    <mergeCell ref="B1:D1"/>
    <mergeCell ref="E1:F1"/>
    <mergeCell ref="E2:F2"/>
    <mergeCell ref="B3:D3"/>
    <mergeCell ref="E3:F3"/>
    <mergeCell ref="B12:D13"/>
    <mergeCell ref="E12:K13"/>
    <mergeCell ref="C14:D14"/>
    <mergeCell ref="E14:F14"/>
    <mergeCell ref="B5:D5"/>
    <mergeCell ref="B6:N6"/>
    <mergeCell ref="B9:D10"/>
    <mergeCell ref="E9:K10"/>
    <mergeCell ref="L2:L4"/>
    <mergeCell ref="C15:F15"/>
    <mergeCell ref="B16:N16"/>
    <mergeCell ref="B33:G33"/>
    <mergeCell ref="B34:G34"/>
    <mergeCell ref="B23:G23"/>
    <mergeCell ref="B24:G24"/>
    <mergeCell ref="Q64:S64"/>
    <mergeCell ref="H202:H203"/>
    <mergeCell ref="J202:J203"/>
    <mergeCell ref="K202:M202"/>
    <mergeCell ref="B69:G69"/>
    <mergeCell ref="B70:G70"/>
    <mergeCell ref="B71:G71"/>
    <mergeCell ref="B72:G72"/>
    <mergeCell ref="B73:G73"/>
    <mergeCell ref="B74:G74"/>
    <mergeCell ref="C199:M199"/>
    <mergeCell ref="C201:F201"/>
    <mergeCell ref="J189:K189"/>
    <mergeCell ref="C182:G182"/>
    <mergeCell ref="C183:G183"/>
    <mergeCell ref="C134:G134"/>
    <mergeCell ref="C146:G146"/>
    <mergeCell ref="C17:M17"/>
    <mergeCell ref="H21:I21"/>
    <mergeCell ref="H34:I34"/>
    <mergeCell ref="H35:I35"/>
    <mergeCell ref="H36:I36"/>
    <mergeCell ref="H37:I37"/>
    <mergeCell ref="H39:I39"/>
    <mergeCell ref="H40:I40"/>
    <mergeCell ref="H41:I41"/>
    <mergeCell ref="H31:I31"/>
    <mergeCell ref="H32:I32"/>
    <mergeCell ref="H33:I33"/>
    <mergeCell ref="H30:I30"/>
    <mergeCell ref="H28:I28"/>
    <mergeCell ref="H27:I27"/>
    <mergeCell ref="H26:I26"/>
    <mergeCell ref="H24:I24"/>
    <mergeCell ref="H23:I23"/>
    <mergeCell ref="H42:I42"/>
    <mergeCell ref="H43:I43"/>
    <mergeCell ref="H44:I44"/>
    <mergeCell ref="H45:I45"/>
    <mergeCell ref="H46:I46"/>
    <mergeCell ref="H47:I47"/>
    <mergeCell ref="H48:I48"/>
    <mergeCell ref="H49:I49"/>
    <mergeCell ref="H64:I64"/>
    <mergeCell ref="H65:I65"/>
    <mergeCell ref="H66:I66"/>
    <mergeCell ref="H67:I67"/>
    <mergeCell ref="H68:I68"/>
    <mergeCell ref="H69:I69"/>
    <mergeCell ref="H71:I71"/>
    <mergeCell ref="H72:I72"/>
    <mergeCell ref="H50:I50"/>
    <mergeCell ref="H51:I51"/>
    <mergeCell ref="H52:I52"/>
    <mergeCell ref="H54:I54"/>
    <mergeCell ref="H55:I55"/>
    <mergeCell ref="H56:I56"/>
    <mergeCell ref="H57:I57"/>
    <mergeCell ref="H58:I58"/>
    <mergeCell ref="H59:I59"/>
    <mergeCell ref="H70:I70"/>
    <mergeCell ref="B53:G53"/>
    <mergeCell ref="H53:I53"/>
    <mergeCell ref="B61:G61"/>
    <mergeCell ref="H61:I61"/>
    <mergeCell ref="B62:G62"/>
    <mergeCell ref="H62:I62"/>
    <mergeCell ref="H63:I63"/>
    <mergeCell ref="B63:G63"/>
    <mergeCell ref="H60:I60"/>
    <mergeCell ref="B54:G54"/>
    <mergeCell ref="B55:G55"/>
    <mergeCell ref="B56:G56"/>
    <mergeCell ref="B57:G57"/>
    <mergeCell ref="B58:G58"/>
    <mergeCell ref="B59:G59"/>
    <mergeCell ref="B80:G80"/>
    <mergeCell ref="H73:I73"/>
    <mergeCell ref="H74:I74"/>
    <mergeCell ref="H75:I75"/>
    <mergeCell ref="H76:I76"/>
    <mergeCell ref="H77:I77"/>
    <mergeCell ref="H78:I78"/>
    <mergeCell ref="H79:I79"/>
    <mergeCell ref="B75:G75"/>
    <mergeCell ref="B76:G76"/>
    <mergeCell ref="B77:G77"/>
    <mergeCell ref="B78:G78"/>
    <mergeCell ref="B79:G79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21:G121"/>
    <mergeCell ref="C122:G122"/>
    <mergeCell ref="C123:G123"/>
    <mergeCell ref="C124:G124"/>
    <mergeCell ref="C125:G125"/>
    <mergeCell ref="C105:G105"/>
    <mergeCell ref="C106:G106"/>
    <mergeCell ref="C107:G107"/>
    <mergeCell ref="C108:G108"/>
    <mergeCell ref="C109:G109"/>
    <mergeCell ref="C110:G110"/>
    <mergeCell ref="C111:G111"/>
    <mergeCell ref="C112:G112"/>
    <mergeCell ref="C113:G113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47:G147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3:G163"/>
    <mergeCell ref="C164:G164"/>
    <mergeCell ref="C165:G165"/>
    <mergeCell ref="C166:G166"/>
    <mergeCell ref="C167:G167"/>
    <mergeCell ref="C168:G168"/>
    <mergeCell ref="C181:G181"/>
    <mergeCell ref="C184:G184"/>
    <mergeCell ref="C185:G185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80:G180"/>
  </mergeCells>
  <phoneticPr fontId="102" type="noConversion"/>
  <conditionalFormatting sqref="P21:S21">
    <cfRule type="cellIs" dxfId="1" priority="3" operator="lessThan">
      <formula>0</formula>
    </cfRule>
  </conditionalFormatting>
  <pageMargins left="0.39370078740157483" right="0.19685039370078741" top="0.98425196850393704" bottom="0.23622047244094491" header="0.94488188976377963" footer="0.15748031496062992"/>
  <pageSetup paperSize="9" scale="45" fitToHeight="0" orientation="landscape" r:id="rId1"/>
  <rowBreaks count="3" manualBreakCount="3">
    <brk id="44" max="16383" man="1"/>
    <brk id="79" max="16383" man="1"/>
    <brk id="1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U85"/>
  <sheetViews>
    <sheetView view="pageBreakPreview" zoomScale="60" zoomScaleNormal="60" zoomScalePageLayoutView="70" workbookViewId="0">
      <selection activeCell="M79" sqref="M79"/>
    </sheetView>
  </sheetViews>
  <sheetFormatPr defaultColWidth="8.85546875" defaultRowHeight="12.75" x14ac:dyDescent="0.2"/>
  <cols>
    <col min="1" max="1" width="13.42578125" style="265" customWidth="1"/>
    <col min="2" max="2" width="12.85546875" style="265" customWidth="1"/>
    <col min="3" max="3" width="17.42578125" style="265" customWidth="1"/>
    <col min="4" max="4" width="15" style="265" customWidth="1"/>
    <col min="5" max="5" width="7" style="265" customWidth="1"/>
    <col min="6" max="6" width="8.28515625" style="265" customWidth="1"/>
    <col min="7" max="7" width="23.7109375" style="265" customWidth="1"/>
    <col min="8" max="8" width="24.28515625" style="265" customWidth="1"/>
    <col min="9" max="9" width="24" style="265" customWidth="1"/>
    <col min="10" max="10" width="24.28515625" style="265" customWidth="1"/>
    <col min="11" max="11" width="22" style="265" customWidth="1"/>
    <col min="12" max="12" width="18.28515625" style="265" customWidth="1"/>
    <col min="13" max="13" width="23.5703125" style="265" customWidth="1"/>
    <col min="14" max="14" width="12.42578125" style="265" customWidth="1"/>
    <col min="15" max="15" width="16.7109375" style="265" hidden="1" customWidth="1"/>
    <col min="16" max="16" width="15.7109375" style="265" customWidth="1"/>
    <col min="17" max="17" width="21" style="265" customWidth="1"/>
    <col min="18" max="19" width="15.7109375" style="265" customWidth="1"/>
    <col min="20" max="20" width="9.85546875" style="265" customWidth="1"/>
    <col min="21" max="21" width="47.28515625" style="265" customWidth="1"/>
    <col min="22" max="22" width="9.85546875" style="265" customWidth="1"/>
    <col min="23" max="16384" width="8.85546875" style="265"/>
  </cols>
  <sheetData>
    <row r="1" spans="1:21" s="261" customFormat="1" ht="23.25" x14ac:dyDescent="0.35">
      <c r="A1" s="829" t="s">
        <v>634</v>
      </c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18" t="str">
        <f>'ПЕЧАТЬ ПФХД'!L5</f>
        <v xml:space="preserve">"16" февраля 2022 г.                                                                                    </v>
      </c>
      <c r="M1" s="818"/>
      <c r="N1" s="818"/>
      <c r="P1" s="262" t="s">
        <v>327</v>
      </c>
      <c r="Q1" s="263"/>
      <c r="R1" s="263"/>
      <c r="S1" s="263"/>
      <c r="T1" s="264"/>
      <c r="U1" s="265"/>
    </row>
    <row r="2" spans="1:21" s="261" customFormat="1" ht="44.45" customHeight="1" x14ac:dyDescent="0.3">
      <c r="A2" s="832" t="str">
        <f>'ПЕЧАТЬ ПФХД'!E12</f>
        <v>Муниципальное бюджетное общеобразовательное учреждение "Средняя общеобразовательная школа с.Пуциловка" Уссурийского городского округа</v>
      </c>
      <c r="B2" s="832"/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P2" s="266" t="s">
        <v>328</v>
      </c>
      <c r="Q2" s="267"/>
      <c r="R2" s="267"/>
      <c r="S2" s="263"/>
      <c r="T2" s="264"/>
      <c r="U2" s="265"/>
    </row>
    <row r="3" spans="1:21" ht="20.25" x14ac:dyDescent="0.3">
      <c r="A3" s="819" t="s">
        <v>162</v>
      </c>
      <c r="B3" s="819"/>
      <c r="C3" s="819"/>
      <c r="D3" s="819"/>
      <c r="E3" s="819"/>
      <c r="F3" s="819"/>
      <c r="G3" s="819"/>
      <c r="H3" s="819"/>
      <c r="I3" s="819"/>
      <c r="J3" s="819"/>
      <c r="K3" s="819"/>
      <c r="L3" s="268"/>
      <c r="M3" s="268"/>
      <c r="N3" s="268"/>
      <c r="P3" s="858" t="s">
        <v>330</v>
      </c>
      <c r="Q3" s="858"/>
      <c r="R3" s="269"/>
      <c r="S3" s="270"/>
      <c r="T3" s="264"/>
    </row>
    <row r="4" spans="1:21" ht="20.25" x14ac:dyDescent="0.3">
      <c r="A4" s="820" t="s">
        <v>114</v>
      </c>
      <c r="B4" s="820"/>
      <c r="C4" s="820"/>
      <c r="D4" s="820"/>
      <c r="E4" s="820" t="s">
        <v>206</v>
      </c>
      <c r="F4" s="821" t="s">
        <v>331</v>
      </c>
      <c r="G4" s="820" t="s">
        <v>332</v>
      </c>
      <c r="H4" s="820"/>
      <c r="I4" s="820"/>
      <c r="J4" s="820"/>
      <c r="K4" s="820"/>
      <c r="L4" s="820"/>
      <c r="M4" s="820"/>
      <c r="N4" s="820"/>
      <c r="P4" s="858"/>
      <c r="Q4" s="858"/>
      <c r="R4" s="271"/>
      <c r="S4" s="272"/>
    </row>
    <row r="5" spans="1:21" ht="20.25" x14ac:dyDescent="0.3">
      <c r="A5" s="820"/>
      <c r="B5" s="820"/>
      <c r="C5" s="820"/>
      <c r="D5" s="820"/>
      <c r="E5" s="820"/>
      <c r="F5" s="821"/>
      <c r="G5" s="822" t="s">
        <v>333</v>
      </c>
      <c r="H5" s="823" t="s">
        <v>334</v>
      </c>
      <c r="I5" s="824"/>
      <c r="J5" s="824"/>
      <c r="K5" s="824"/>
      <c r="L5" s="824"/>
      <c r="M5" s="824"/>
      <c r="N5" s="825"/>
      <c r="P5" s="859"/>
      <c r="Q5" s="859"/>
      <c r="R5" s="267"/>
      <c r="S5" s="273"/>
    </row>
    <row r="6" spans="1:21" ht="64.150000000000006" customHeight="1" x14ac:dyDescent="0.2">
      <c r="A6" s="820"/>
      <c r="B6" s="820"/>
      <c r="C6" s="820"/>
      <c r="D6" s="820"/>
      <c r="E6" s="820"/>
      <c r="F6" s="821"/>
      <c r="G6" s="822"/>
      <c r="H6" s="826" t="s">
        <v>335</v>
      </c>
      <c r="I6" s="827"/>
      <c r="J6" s="828"/>
      <c r="K6" s="830" t="s">
        <v>336</v>
      </c>
      <c r="L6" s="830" t="s">
        <v>337</v>
      </c>
      <c r="M6" s="831" t="s">
        <v>338</v>
      </c>
      <c r="N6" s="831"/>
      <c r="P6" s="861" t="s">
        <v>333</v>
      </c>
      <c r="Q6" s="863">
        <f>G9+G77-G20</f>
        <v>0</v>
      </c>
      <c r="S6" s="273"/>
    </row>
    <row r="7" spans="1:21" ht="24" customHeight="1" x14ac:dyDescent="0.2">
      <c r="A7" s="820"/>
      <c r="B7" s="820"/>
      <c r="C7" s="820"/>
      <c r="D7" s="820"/>
      <c r="E7" s="820"/>
      <c r="F7" s="821"/>
      <c r="G7" s="822"/>
      <c r="H7" s="274" t="s">
        <v>339</v>
      </c>
      <c r="I7" s="275" t="s">
        <v>156</v>
      </c>
      <c r="J7" s="275" t="s">
        <v>157</v>
      </c>
      <c r="K7" s="830"/>
      <c r="L7" s="830"/>
      <c r="M7" s="274" t="s">
        <v>329</v>
      </c>
      <c r="N7" s="276" t="s">
        <v>340</v>
      </c>
      <c r="P7" s="862"/>
      <c r="Q7" s="864"/>
    </row>
    <row r="8" spans="1:21" ht="20.45" customHeight="1" x14ac:dyDescent="0.3">
      <c r="A8" s="860">
        <v>1</v>
      </c>
      <c r="B8" s="860"/>
      <c r="C8" s="860"/>
      <c r="D8" s="860"/>
      <c r="E8" s="364">
        <v>2</v>
      </c>
      <c r="F8" s="364">
        <v>3</v>
      </c>
      <c r="G8" s="364">
        <v>4</v>
      </c>
      <c r="H8" s="364"/>
      <c r="I8" s="364">
        <v>5</v>
      </c>
      <c r="J8" s="364">
        <v>6</v>
      </c>
      <c r="K8" s="364">
        <v>7</v>
      </c>
      <c r="L8" s="364">
        <v>8</v>
      </c>
      <c r="M8" s="364">
        <v>9</v>
      </c>
      <c r="N8" s="364">
        <v>10</v>
      </c>
      <c r="O8" s="273"/>
      <c r="P8" s="865" t="s">
        <v>416</v>
      </c>
      <c r="Q8" s="866">
        <f>H9+H77-H20</f>
        <v>0</v>
      </c>
      <c r="R8" s="264"/>
    </row>
    <row r="9" spans="1:21" ht="20.25" x14ac:dyDescent="0.25">
      <c r="A9" s="856" t="s">
        <v>341</v>
      </c>
      <c r="B9" s="856"/>
      <c r="C9" s="856"/>
      <c r="D9" s="856"/>
      <c r="E9" s="277">
        <v>100</v>
      </c>
      <c r="F9" s="278" t="s">
        <v>30</v>
      </c>
      <c r="G9" s="279">
        <f>H9+K9+L9+M9</f>
        <v>21464345.995771967</v>
      </c>
      <c r="H9" s="279">
        <f>J9+I9</f>
        <v>18386169.995771967</v>
      </c>
      <c r="I9" s="279">
        <f>SUM(I10:I13)</f>
        <v>7618167.995771965</v>
      </c>
      <c r="J9" s="279">
        <f t="shared" ref="J9:N9" si="0">SUM(J10:J13)</f>
        <v>10768002</v>
      </c>
      <c r="K9" s="279">
        <f t="shared" si="0"/>
        <v>2478657</v>
      </c>
      <c r="L9" s="279">
        <f t="shared" si="0"/>
        <v>0</v>
      </c>
      <c r="M9" s="279">
        <f t="shared" si="0"/>
        <v>599519</v>
      </c>
      <c r="N9" s="279">
        <f t="shared" si="0"/>
        <v>0</v>
      </c>
      <c r="O9" s="273"/>
      <c r="P9" s="865"/>
      <c r="Q9" s="867"/>
    </row>
    <row r="10" spans="1:21" ht="20.25" hidden="1" x14ac:dyDescent="0.25">
      <c r="A10" s="836" t="s">
        <v>342</v>
      </c>
      <c r="B10" s="836"/>
      <c r="C10" s="836"/>
      <c r="D10" s="836"/>
      <c r="E10" s="280">
        <v>110</v>
      </c>
      <c r="F10" s="278"/>
      <c r="G10" s="279">
        <f t="shared" ref="G10:G78" si="1">H10+K10+L10+M10</f>
        <v>0</v>
      </c>
      <c r="H10" s="332">
        <f t="shared" ref="H10:H78" si="2">J10+I10</f>
        <v>0</v>
      </c>
      <c r="I10" s="281"/>
      <c r="J10" s="281"/>
      <c r="K10" s="332"/>
      <c r="L10" s="332"/>
      <c r="M10" s="332"/>
      <c r="N10" s="281"/>
      <c r="O10" s="273"/>
      <c r="P10" s="865" t="s">
        <v>417</v>
      </c>
      <c r="Q10" s="866">
        <f>I9+I77-I20</f>
        <v>0</v>
      </c>
    </row>
    <row r="11" spans="1:21" ht="20.25" x14ac:dyDescent="0.25">
      <c r="A11" s="836" t="s">
        <v>426</v>
      </c>
      <c r="B11" s="836"/>
      <c r="C11" s="836"/>
      <c r="D11" s="836"/>
      <c r="E11" s="280">
        <v>120</v>
      </c>
      <c r="F11" s="278"/>
      <c r="G11" s="279">
        <f t="shared" si="1"/>
        <v>18386169.995771967</v>
      </c>
      <c r="H11" s="332">
        <f t="shared" si="2"/>
        <v>18386169.995771967</v>
      </c>
      <c r="I11" s="281">
        <f>I20</f>
        <v>7618167.995771965</v>
      </c>
      <c r="J11" s="281">
        <f>J20</f>
        <v>10768002</v>
      </c>
      <c r="K11" s="332"/>
      <c r="L11" s="332"/>
      <c r="M11" s="332"/>
      <c r="N11" s="281"/>
      <c r="O11" s="273"/>
      <c r="P11" s="865"/>
      <c r="Q11" s="867"/>
    </row>
    <row r="12" spans="1:21" s="284" customFormat="1" ht="26.45" customHeight="1" x14ac:dyDescent="0.25">
      <c r="A12" s="834" t="s">
        <v>427</v>
      </c>
      <c r="B12" s="834"/>
      <c r="C12" s="834"/>
      <c r="D12" s="834"/>
      <c r="E12" s="280">
        <v>150</v>
      </c>
      <c r="F12" s="278"/>
      <c r="G12" s="279">
        <f t="shared" si="1"/>
        <v>2478657</v>
      </c>
      <c r="H12" s="332">
        <f t="shared" si="2"/>
        <v>0</v>
      </c>
      <c r="I12" s="281"/>
      <c r="J12" s="281"/>
      <c r="K12" s="332">
        <f>K20</f>
        <v>2478657</v>
      </c>
      <c r="L12" s="332">
        <f>L20</f>
        <v>0</v>
      </c>
      <c r="M12" s="332"/>
      <c r="N12" s="281"/>
      <c r="O12" s="273"/>
      <c r="P12" s="365" t="s">
        <v>418</v>
      </c>
      <c r="Q12" s="366">
        <f>J9+J77-J20</f>
        <v>0</v>
      </c>
      <c r="R12" s="283"/>
    </row>
    <row r="13" spans="1:21" s="286" customFormat="1" ht="20.25" x14ac:dyDescent="0.3">
      <c r="A13" s="836" t="s">
        <v>428</v>
      </c>
      <c r="B13" s="836"/>
      <c r="C13" s="836"/>
      <c r="D13" s="836"/>
      <c r="E13" s="280">
        <v>160</v>
      </c>
      <c r="F13" s="278"/>
      <c r="G13" s="279">
        <f t="shared" si="1"/>
        <v>599519</v>
      </c>
      <c r="H13" s="332">
        <f t="shared" si="2"/>
        <v>0</v>
      </c>
      <c r="I13" s="281">
        <f>SUM(I14:I19)</f>
        <v>0</v>
      </c>
      <c r="J13" s="281">
        <f t="shared" ref="J13:M13" si="3">SUM(J14:J19)</f>
        <v>0</v>
      </c>
      <c r="K13" s="332">
        <f t="shared" si="3"/>
        <v>0</v>
      </c>
      <c r="L13" s="332">
        <f t="shared" si="3"/>
        <v>0</v>
      </c>
      <c r="M13" s="332">
        <f t="shared" si="3"/>
        <v>599519</v>
      </c>
      <c r="N13" s="281">
        <f>SUM(N14:N18)</f>
        <v>0</v>
      </c>
      <c r="O13" s="273"/>
      <c r="P13" s="367">
        <v>5</v>
      </c>
      <c r="Q13" s="368">
        <f>K9+K77-K20</f>
        <v>0</v>
      </c>
      <c r="R13" s="285"/>
      <c r="S13" s="285"/>
      <c r="T13" s="285"/>
    </row>
    <row r="14" spans="1:21" ht="23.45" customHeight="1" x14ac:dyDescent="0.3">
      <c r="A14" s="836" t="s">
        <v>343</v>
      </c>
      <c r="B14" s="836"/>
      <c r="C14" s="836"/>
      <c r="D14" s="836"/>
      <c r="E14" s="280">
        <v>161</v>
      </c>
      <c r="F14" s="278"/>
      <c r="G14" s="279">
        <f t="shared" si="1"/>
        <v>599519</v>
      </c>
      <c r="H14" s="332">
        <f t="shared" si="2"/>
        <v>0</v>
      </c>
      <c r="I14" s="287"/>
      <c r="J14" s="287"/>
      <c r="K14" s="333"/>
      <c r="L14" s="333"/>
      <c r="M14" s="333">
        <v>599519</v>
      </c>
      <c r="N14" s="282"/>
      <c r="P14" s="367">
        <v>6</v>
      </c>
      <c r="Q14" s="368">
        <f>L9+L77-L20</f>
        <v>0</v>
      </c>
    </row>
    <row r="15" spans="1:21" ht="20.25" x14ac:dyDescent="0.3">
      <c r="A15" s="836" t="s">
        <v>429</v>
      </c>
      <c r="B15" s="836"/>
      <c r="C15" s="836"/>
      <c r="D15" s="836"/>
      <c r="E15" s="280">
        <v>162</v>
      </c>
      <c r="F15" s="278"/>
      <c r="G15" s="279">
        <f t="shared" si="1"/>
        <v>0</v>
      </c>
      <c r="H15" s="332">
        <f t="shared" si="2"/>
        <v>0</v>
      </c>
      <c r="I15" s="287"/>
      <c r="J15" s="287"/>
      <c r="K15" s="333"/>
      <c r="L15" s="333"/>
      <c r="M15" s="287"/>
      <c r="N15" s="282"/>
      <c r="P15" s="367">
        <v>2</v>
      </c>
      <c r="Q15" s="368">
        <f>M9+M77-M20</f>
        <v>0</v>
      </c>
      <c r="R15" s="288"/>
      <c r="S15" s="288"/>
      <c r="T15" s="288"/>
      <c r="U15" s="288"/>
    </row>
    <row r="16" spans="1:21" ht="20.25" x14ac:dyDescent="0.3">
      <c r="A16" s="836" t="s">
        <v>430</v>
      </c>
      <c r="B16" s="836"/>
      <c r="C16" s="836"/>
      <c r="D16" s="836"/>
      <c r="E16" s="280">
        <v>163</v>
      </c>
      <c r="F16" s="278"/>
      <c r="G16" s="279">
        <f t="shared" si="1"/>
        <v>0</v>
      </c>
      <c r="H16" s="332">
        <f t="shared" si="2"/>
        <v>0</v>
      </c>
      <c r="I16" s="287"/>
      <c r="J16" s="287"/>
      <c r="K16" s="333"/>
      <c r="L16" s="333"/>
      <c r="M16" s="287"/>
      <c r="N16" s="282"/>
      <c r="P16" s="289"/>
      <c r="Q16" s="289"/>
      <c r="R16" s="289"/>
      <c r="S16" s="290"/>
      <c r="T16" s="290"/>
      <c r="U16" s="291"/>
    </row>
    <row r="17" spans="1:21" ht="26.45" customHeight="1" x14ac:dyDescent="0.25">
      <c r="A17" s="836" t="s">
        <v>431</v>
      </c>
      <c r="B17" s="836"/>
      <c r="C17" s="836"/>
      <c r="D17" s="836"/>
      <c r="E17" s="280">
        <v>180</v>
      </c>
      <c r="F17" s="278"/>
      <c r="G17" s="279">
        <f t="shared" si="1"/>
        <v>0</v>
      </c>
      <c r="H17" s="332">
        <f t="shared" si="2"/>
        <v>0</v>
      </c>
      <c r="I17" s="287"/>
      <c r="J17" s="287"/>
      <c r="K17" s="333"/>
      <c r="L17" s="333"/>
      <c r="M17" s="333"/>
      <c r="N17" s="282"/>
      <c r="P17" s="292"/>
      <c r="Q17" s="292"/>
      <c r="R17" s="292"/>
      <c r="S17" s="292"/>
      <c r="T17" s="292"/>
      <c r="U17" s="293"/>
    </row>
    <row r="18" spans="1:21" ht="37.15" customHeight="1" x14ac:dyDescent="0.25">
      <c r="A18" s="834" t="s">
        <v>432</v>
      </c>
      <c r="B18" s="834"/>
      <c r="C18" s="834"/>
      <c r="D18" s="834"/>
      <c r="E18" s="280">
        <v>130</v>
      </c>
      <c r="F18" s="278"/>
      <c r="G18" s="279">
        <f t="shared" ref="G18" si="4">H18+K18+L18+M18</f>
        <v>0</v>
      </c>
      <c r="H18" s="332">
        <f t="shared" ref="H18" si="5">J18+I18</f>
        <v>0</v>
      </c>
      <c r="I18" s="287"/>
      <c r="J18" s="287"/>
      <c r="K18" s="333"/>
      <c r="L18" s="333"/>
      <c r="M18" s="333"/>
      <c r="N18" s="282"/>
      <c r="P18" s="288"/>
      <c r="Q18" s="288"/>
      <c r="R18" s="288"/>
      <c r="S18" s="288"/>
      <c r="T18" s="288"/>
      <c r="U18" s="288"/>
    </row>
    <row r="19" spans="1:21" ht="37.15" customHeight="1" x14ac:dyDescent="0.25">
      <c r="A19" s="834" t="s">
        <v>433</v>
      </c>
      <c r="B19" s="834"/>
      <c r="C19" s="834"/>
      <c r="D19" s="834"/>
      <c r="E19" s="280"/>
      <c r="F19" s="278"/>
      <c r="G19" s="279">
        <f t="shared" ref="G19" si="6">H19+K19+L19+M19</f>
        <v>0</v>
      </c>
      <c r="H19" s="332">
        <f t="shared" ref="H19" si="7">J19+I19</f>
        <v>0</v>
      </c>
      <c r="I19" s="287"/>
      <c r="J19" s="287"/>
      <c r="K19" s="333"/>
      <c r="L19" s="333"/>
      <c r="M19" s="333"/>
      <c r="N19" s="282"/>
      <c r="P19" s="288"/>
      <c r="Q19" s="288"/>
      <c r="R19" s="288"/>
      <c r="S19" s="288"/>
      <c r="T19" s="288"/>
      <c r="U19" s="288"/>
    </row>
    <row r="20" spans="1:21" ht="23.25" x14ac:dyDescent="0.35">
      <c r="A20" s="856" t="s">
        <v>344</v>
      </c>
      <c r="B20" s="856"/>
      <c r="C20" s="856"/>
      <c r="D20" s="856"/>
      <c r="E20" s="277">
        <v>200</v>
      </c>
      <c r="F20" s="278" t="s">
        <v>30</v>
      </c>
      <c r="G20" s="279">
        <f>H20+K20+L20+M20</f>
        <v>21504404.445771966</v>
      </c>
      <c r="H20" s="279">
        <f t="shared" si="2"/>
        <v>18386169.995771967</v>
      </c>
      <c r="I20" s="279">
        <f t="shared" ref="I20:N20" si="8">I21+I30+I40+I41+I42+I47+I71+I25</f>
        <v>7618167.995771965</v>
      </c>
      <c r="J20" s="279">
        <f t="shared" si="8"/>
        <v>10768002</v>
      </c>
      <c r="K20" s="279">
        <f t="shared" si="8"/>
        <v>2478657</v>
      </c>
      <c r="L20" s="279">
        <f t="shared" si="8"/>
        <v>0</v>
      </c>
      <c r="M20" s="279">
        <f t="shared" si="8"/>
        <v>639577.44999999995</v>
      </c>
      <c r="N20" s="279">
        <f t="shared" si="8"/>
        <v>0</v>
      </c>
      <c r="P20" s="855"/>
      <c r="Q20" s="855"/>
      <c r="R20" s="855"/>
      <c r="S20" s="855"/>
      <c r="T20" s="288"/>
      <c r="U20" s="288"/>
    </row>
    <row r="21" spans="1:21" ht="28.5" customHeight="1" x14ac:dyDescent="0.35">
      <c r="A21" s="857" t="s">
        <v>345</v>
      </c>
      <c r="B21" s="857"/>
      <c r="C21" s="857"/>
      <c r="D21" s="857"/>
      <c r="E21" s="294">
        <v>210</v>
      </c>
      <c r="F21" s="278"/>
      <c r="G21" s="279">
        <f t="shared" si="1"/>
        <v>13499558</v>
      </c>
      <c r="H21" s="298">
        <f t="shared" si="2"/>
        <v>12124646</v>
      </c>
      <c r="I21" s="295">
        <f>I22</f>
        <v>1882217</v>
      </c>
      <c r="J21" s="295">
        <f>J22</f>
        <v>10242429</v>
      </c>
      <c r="K21" s="295">
        <f t="shared" ref="K21:N21" si="9">K22</f>
        <v>1374912</v>
      </c>
      <c r="L21" s="295">
        <f t="shared" si="9"/>
        <v>0</v>
      </c>
      <c r="M21" s="295">
        <f t="shared" si="9"/>
        <v>0</v>
      </c>
      <c r="N21" s="295">
        <f t="shared" si="9"/>
        <v>0</v>
      </c>
      <c r="P21" s="296"/>
      <c r="Q21" s="296"/>
      <c r="R21" s="296"/>
      <c r="S21" s="296"/>
      <c r="T21" s="288"/>
      <c r="U21" s="288"/>
    </row>
    <row r="22" spans="1:21" ht="39" customHeight="1" x14ac:dyDescent="0.25">
      <c r="A22" s="834" t="s">
        <v>346</v>
      </c>
      <c r="B22" s="834"/>
      <c r="C22" s="834"/>
      <c r="D22" s="834"/>
      <c r="E22" s="280">
        <v>211</v>
      </c>
      <c r="F22" s="278"/>
      <c r="G22" s="279">
        <f t="shared" si="1"/>
        <v>13499558</v>
      </c>
      <c r="H22" s="332">
        <f t="shared" si="2"/>
        <v>12124646</v>
      </c>
      <c r="I22" s="281">
        <f>SUM(I23:I24)</f>
        <v>1882217</v>
      </c>
      <c r="J22" s="281">
        <f t="shared" ref="J22:N22" si="10">SUM(J23:J24)</f>
        <v>10242429</v>
      </c>
      <c r="K22" s="332">
        <f t="shared" si="10"/>
        <v>1374912</v>
      </c>
      <c r="L22" s="332">
        <f t="shared" si="10"/>
        <v>0</v>
      </c>
      <c r="M22" s="332">
        <f t="shared" si="10"/>
        <v>0</v>
      </c>
      <c r="N22" s="281">
        <f t="shared" si="10"/>
        <v>0</v>
      </c>
      <c r="P22" s="288"/>
      <c r="Q22" s="288"/>
      <c r="R22" s="288"/>
      <c r="S22" s="288"/>
      <c r="T22" s="288"/>
      <c r="U22" s="288"/>
    </row>
    <row r="23" spans="1:21" ht="20.25" x14ac:dyDescent="0.25">
      <c r="A23" s="834" t="s">
        <v>347</v>
      </c>
      <c r="B23" s="834"/>
      <c r="C23" s="834"/>
      <c r="D23" s="834"/>
      <c r="E23" s="280"/>
      <c r="F23" s="278" t="s">
        <v>348</v>
      </c>
      <c r="G23" s="279">
        <f t="shared" si="1"/>
        <v>10368325</v>
      </c>
      <c r="H23" s="332">
        <f t="shared" si="2"/>
        <v>9312325</v>
      </c>
      <c r="I23" s="281">
        <f>'расшифровка 4'!H15+'расшифровка 4'!H18</f>
        <v>1445636</v>
      </c>
      <c r="J23" s="281">
        <f>'расшифровка 4'!H16+'расшифровка 4'!H19</f>
        <v>7866689</v>
      </c>
      <c r="K23" s="332">
        <f>'расшифровка 5'!H16</f>
        <v>1056000</v>
      </c>
      <c r="L23" s="332">
        <f>'расшифровка 6'!H16</f>
        <v>0</v>
      </c>
      <c r="M23" s="334">
        <f>'расшифровка 2'!H16</f>
        <v>0</v>
      </c>
      <c r="N23" s="281"/>
    </row>
    <row r="24" spans="1:21" ht="20.25" x14ac:dyDescent="0.25">
      <c r="A24" s="834" t="s">
        <v>434</v>
      </c>
      <c r="B24" s="834"/>
      <c r="C24" s="834"/>
      <c r="D24" s="834"/>
      <c r="E24" s="280"/>
      <c r="F24" s="278" t="s">
        <v>349</v>
      </c>
      <c r="G24" s="279">
        <f t="shared" si="1"/>
        <v>3131233</v>
      </c>
      <c r="H24" s="332">
        <f t="shared" si="2"/>
        <v>2812321</v>
      </c>
      <c r="I24" s="281">
        <f>'расшифровка 4'!H27+'расшифровка 4'!H30</f>
        <v>436581</v>
      </c>
      <c r="J24" s="281">
        <f>'расшифровка 4'!H28+'расшифровка 4'!H31</f>
        <v>2375740</v>
      </c>
      <c r="K24" s="332">
        <f>'расшифровка 5'!H23</f>
        <v>318912</v>
      </c>
      <c r="L24" s="332">
        <f>'расшифровка 6'!H23</f>
        <v>0</v>
      </c>
      <c r="M24" s="334">
        <f>'расшифровка 2'!H23</f>
        <v>0</v>
      </c>
      <c r="N24" s="281"/>
    </row>
    <row r="25" spans="1:21" ht="20.25" x14ac:dyDescent="0.25">
      <c r="A25" s="842" t="s">
        <v>583</v>
      </c>
      <c r="B25" s="843"/>
      <c r="C25" s="843"/>
      <c r="D25" s="844"/>
      <c r="E25" s="294"/>
      <c r="F25" s="479"/>
      <c r="G25" s="279">
        <f t="shared" si="1"/>
        <v>0</v>
      </c>
      <c r="H25" s="298">
        <f t="shared" si="2"/>
        <v>0</v>
      </c>
      <c r="I25" s="295"/>
      <c r="J25" s="295">
        <f>J27+J29</f>
        <v>0</v>
      </c>
      <c r="K25" s="298"/>
      <c r="L25" s="298"/>
      <c r="M25" s="298"/>
      <c r="N25" s="295"/>
    </row>
    <row r="26" spans="1:21" ht="55.15" customHeight="1" x14ac:dyDescent="0.25">
      <c r="A26" s="852" t="s">
        <v>570</v>
      </c>
      <c r="B26" s="853"/>
      <c r="C26" s="853"/>
      <c r="D26" s="854"/>
      <c r="E26" s="280"/>
      <c r="F26" s="518"/>
      <c r="G26" s="279">
        <f t="shared" si="1"/>
        <v>0</v>
      </c>
      <c r="H26" s="332">
        <f t="shared" si="2"/>
        <v>0</v>
      </c>
      <c r="I26" s="281"/>
      <c r="J26" s="281">
        <f>J27</f>
        <v>0</v>
      </c>
      <c r="K26" s="332"/>
      <c r="L26" s="332"/>
      <c r="M26" s="334"/>
      <c r="N26" s="281"/>
    </row>
    <row r="27" spans="1:21" ht="20.25" x14ac:dyDescent="0.25">
      <c r="A27" s="834" t="s">
        <v>10</v>
      </c>
      <c r="B27" s="834"/>
      <c r="C27" s="834"/>
      <c r="D27" s="834"/>
      <c r="E27" s="280">
        <v>226</v>
      </c>
      <c r="F27" s="278" t="s">
        <v>569</v>
      </c>
      <c r="G27" s="279">
        <f t="shared" si="1"/>
        <v>0</v>
      </c>
      <c r="H27" s="332">
        <f t="shared" si="2"/>
        <v>0</v>
      </c>
      <c r="I27" s="281"/>
      <c r="J27" s="281">
        <f>'расшифровка 4'!H39</f>
        <v>0</v>
      </c>
      <c r="K27" s="332"/>
      <c r="L27" s="332"/>
      <c r="M27" s="334"/>
      <c r="N27" s="281"/>
    </row>
    <row r="28" spans="1:21" ht="55.9" customHeight="1" x14ac:dyDescent="0.25">
      <c r="A28" s="852" t="s">
        <v>571</v>
      </c>
      <c r="B28" s="853"/>
      <c r="C28" s="853"/>
      <c r="D28" s="854"/>
      <c r="E28" s="280"/>
      <c r="F28" s="519"/>
      <c r="G28" s="279">
        <f t="shared" si="1"/>
        <v>0</v>
      </c>
      <c r="H28" s="332">
        <f t="shared" si="2"/>
        <v>0</v>
      </c>
      <c r="I28" s="281"/>
      <c r="J28" s="281">
        <f>J29</f>
        <v>0</v>
      </c>
      <c r="K28" s="332"/>
      <c r="L28" s="332"/>
      <c r="M28" s="334"/>
      <c r="N28" s="281"/>
    </row>
    <row r="29" spans="1:21" ht="20.25" x14ac:dyDescent="0.25">
      <c r="A29" s="834" t="s">
        <v>10</v>
      </c>
      <c r="B29" s="834"/>
      <c r="C29" s="834"/>
      <c r="D29" s="834"/>
      <c r="E29" s="280">
        <v>226</v>
      </c>
      <c r="F29" s="519" t="s">
        <v>349</v>
      </c>
      <c r="G29" s="279">
        <f t="shared" si="1"/>
        <v>0</v>
      </c>
      <c r="H29" s="332">
        <f t="shared" si="2"/>
        <v>0</v>
      </c>
      <c r="I29" s="281"/>
      <c r="J29" s="281">
        <f>'расшифровка 4'!H46</f>
        <v>0</v>
      </c>
      <c r="K29" s="332"/>
      <c r="L29" s="332"/>
      <c r="M29" s="334"/>
      <c r="N29" s="281"/>
    </row>
    <row r="30" spans="1:21" ht="20.25" x14ac:dyDescent="0.25">
      <c r="A30" s="847" t="s">
        <v>350</v>
      </c>
      <c r="B30" s="847"/>
      <c r="C30" s="847"/>
      <c r="D30" s="847"/>
      <c r="E30" s="294">
        <v>220</v>
      </c>
      <c r="F30" s="278" t="s">
        <v>545</v>
      </c>
      <c r="G30" s="279">
        <f t="shared" si="1"/>
        <v>0</v>
      </c>
      <c r="H30" s="298">
        <f t="shared" si="2"/>
        <v>0</v>
      </c>
      <c r="I30" s="295">
        <f t="shared" ref="I30:N30" si="11">SUM(I31:I39)</f>
        <v>0</v>
      </c>
      <c r="J30" s="295">
        <f t="shared" si="11"/>
        <v>0</v>
      </c>
      <c r="K30" s="295">
        <f t="shared" si="11"/>
        <v>0</v>
      </c>
      <c r="L30" s="295">
        <f t="shared" si="11"/>
        <v>0</v>
      </c>
      <c r="M30" s="295">
        <f t="shared" si="11"/>
        <v>0</v>
      </c>
      <c r="N30" s="295">
        <f t="shared" si="11"/>
        <v>0</v>
      </c>
    </row>
    <row r="31" spans="1:21" s="286" customFormat="1" ht="20.25" x14ac:dyDescent="0.25">
      <c r="A31" s="834" t="s">
        <v>351</v>
      </c>
      <c r="B31" s="834"/>
      <c r="C31" s="834"/>
      <c r="D31" s="834"/>
      <c r="E31" s="280"/>
      <c r="F31" s="278" t="s">
        <v>352</v>
      </c>
      <c r="G31" s="279">
        <f t="shared" si="1"/>
        <v>0</v>
      </c>
      <c r="H31" s="332">
        <f t="shared" si="2"/>
        <v>0</v>
      </c>
      <c r="I31" s="281">
        <f>'расшифровка 4'!H55+'расшифровка 4'!H80</f>
        <v>0</v>
      </c>
      <c r="J31" s="281"/>
      <c r="K31" s="332">
        <f>'расшифровка 5'!H28</f>
        <v>0</v>
      </c>
      <c r="L31" s="332">
        <f>'расшифровка 6'!H28</f>
        <v>0</v>
      </c>
      <c r="M31" s="332">
        <f>'расшифровка 2'!H28</f>
        <v>0</v>
      </c>
      <c r="N31" s="281"/>
      <c r="O31" s="265"/>
    </row>
    <row r="32" spans="1:21" ht="20.25" x14ac:dyDescent="0.25">
      <c r="A32" s="852" t="s">
        <v>435</v>
      </c>
      <c r="B32" s="853"/>
      <c r="C32" s="853"/>
      <c r="D32" s="854"/>
      <c r="E32" s="280"/>
      <c r="F32" s="278" t="s">
        <v>352</v>
      </c>
      <c r="G32" s="279">
        <f t="shared" si="1"/>
        <v>0</v>
      </c>
      <c r="H32" s="332">
        <f t="shared" si="2"/>
        <v>0</v>
      </c>
      <c r="I32" s="281">
        <f>'расшифровка 4'!H59+'расшифровка 4'!H84</f>
        <v>0</v>
      </c>
      <c r="J32" s="281"/>
      <c r="K32" s="332">
        <f>'расшифровка 5'!H29</f>
        <v>0</v>
      </c>
      <c r="L32" s="332">
        <f>'расшифровка 6'!H29</f>
        <v>0</v>
      </c>
      <c r="M32" s="332">
        <f>'расшифровка 2'!H29</f>
        <v>0</v>
      </c>
      <c r="N32" s="281"/>
    </row>
    <row r="33" spans="1:14" ht="20.25" x14ac:dyDescent="0.25">
      <c r="A33" s="834" t="s">
        <v>10</v>
      </c>
      <c r="B33" s="834"/>
      <c r="C33" s="834"/>
      <c r="D33" s="834"/>
      <c r="E33" s="280"/>
      <c r="F33" s="278" t="s">
        <v>352</v>
      </c>
      <c r="G33" s="279">
        <f t="shared" si="1"/>
        <v>0</v>
      </c>
      <c r="H33" s="332">
        <f t="shared" si="2"/>
        <v>0</v>
      </c>
      <c r="I33" s="281">
        <f>'расшифровка 4'!H88+'расшифровка 4'!H63</f>
        <v>0</v>
      </c>
      <c r="J33" s="281"/>
      <c r="K33" s="332">
        <f>'расшифровка 5'!H30</f>
        <v>0</v>
      </c>
      <c r="L33" s="332">
        <f>'расшифровка 6'!H30</f>
        <v>0</v>
      </c>
      <c r="M33" s="332">
        <f>'расшифровка 2'!H30</f>
        <v>0</v>
      </c>
      <c r="N33" s="281"/>
    </row>
    <row r="34" spans="1:14" ht="57.6" customHeight="1" x14ac:dyDescent="0.25">
      <c r="A34" s="834" t="s">
        <v>353</v>
      </c>
      <c r="B34" s="834"/>
      <c r="C34" s="834"/>
      <c r="D34" s="834"/>
      <c r="E34" s="280"/>
      <c r="F34" s="278" t="s">
        <v>352</v>
      </c>
      <c r="G34" s="279">
        <f t="shared" si="1"/>
        <v>0</v>
      </c>
      <c r="H34" s="332">
        <f t="shared" si="2"/>
        <v>0</v>
      </c>
      <c r="I34" s="281">
        <f>'расшифровка 4'!H67+'расшифровка 4'!H92</f>
        <v>0</v>
      </c>
      <c r="J34" s="281"/>
      <c r="K34" s="332">
        <f>'расшифровка 5'!H31</f>
        <v>0</v>
      </c>
      <c r="L34" s="332">
        <f>'расшифровка 6'!H31</f>
        <v>0</v>
      </c>
      <c r="M34" s="332">
        <f>'расшифровка 2'!H31</f>
        <v>0</v>
      </c>
      <c r="N34" s="281"/>
    </row>
    <row r="35" spans="1:14" ht="37.9" customHeight="1" x14ac:dyDescent="0.25">
      <c r="A35" s="834" t="s">
        <v>354</v>
      </c>
      <c r="B35" s="834"/>
      <c r="C35" s="834"/>
      <c r="D35" s="834"/>
      <c r="E35" s="280"/>
      <c r="F35" s="278" t="s">
        <v>352</v>
      </c>
      <c r="G35" s="279">
        <f t="shared" si="1"/>
        <v>0</v>
      </c>
      <c r="H35" s="332">
        <f t="shared" si="2"/>
        <v>0</v>
      </c>
      <c r="I35" s="281">
        <f>'расшифровка 4'!H96+'расшифровка 4'!H71</f>
        <v>0</v>
      </c>
      <c r="J35" s="281"/>
      <c r="K35" s="332">
        <f>'расшифровка 5'!H32</f>
        <v>0</v>
      </c>
      <c r="L35" s="332">
        <f>'расшифровка 6'!H32</f>
        <v>0</v>
      </c>
      <c r="M35" s="332">
        <f>'расшифровка 2'!H32</f>
        <v>0</v>
      </c>
      <c r="N35" s="281"/>
    </row>
    <row r="36" spans="1:14" ht="39.6" customHeight="1" x14ac:dyDescent="0.25">
      <c r="A36" s="834" t="s">
        <v>436</v>
      </c>
      <c r="B36" s="834"/>
      <c r="C36" s="834"/>
      <c r="D36" s="834"/>
      <c r="E36" s="280"/>
      <c r="F36" s="278" t="s">
        <v>352</v>
      </c>
      <c r="G36" s="279">
        <f t="shared" si="1"/>
        <v>0</v>
      </c>
      <c r="H36" s="332">
        <f t="shared" si="2"/>
        <v>0</v>
      </c>
      <c r="I36" s="281">
        <f>'расшифровка 4'!H75+'расшифровка 4'!H101</f>
        <v>0</v>
      </c>
      <c r="J36" s="281"/>
      <c r="K36" s="332">
        <f>'расшифровка 5'!H33</f>
        <v>0</v>
      </c>
      <c r="L36" s="332">
        <f>'расшифровка 6'!H33</f>
        <v>0</v>
      </c>
      <c r="M36" s="332">
        <f>'расшифровка 2'!H33</f>
        <v>0</v>
      </c>
      <c r="N36" s="281"/>
    </row>
    <row r="37" spans="1:14" ht="20.45" customHeight="1" x14ac:dyDescent="0.25">
      <c r="A37" s="834" t="s">
        <v>358</v>
      </c>
      <c r="B37" s="834"/>
      <c r="C37" s="834"/>
      <c r="D37" s="834"/>
      <c r="E37" s="280"/>
      <c r="F37" s="278" t="str">
        <f>'[2]Таблица  2'!D35</f>
        <v>113</v>
      </c>
      <c r="G37" s="279">
        <f t="shared" ref="G37" si="12">H37+K37+L37+M37</f>
        <v>0</v>
      </c>
      <c r="H37" s="332">
        <f t="shared" ref="H37" si="13">J37+I37</f>
        <v>0</v>
      </c>
      <c r="I37" s="281">
        <f>'расшифровка 4'!H110</f>
        <v>0</v>
      </c>
      <c r="J37" s="281"/>
      <c r="K37" s="332">
        <f>'расшифровка 5'!H40</f>
        <v>0</v>
      </c>
      <c r="L37" s="332">
        <f>'расшифровка 6'!H40</f>
        <v>0</v>
      </c>
      <c r="M37" s="332">
        <f>'расшифровка 2'!H40</f>
        <v>0</v>
      </c>
      <c r="N37" s="281"/>
    </row>
    <row r="38" spans="1:14" ht="39.6" customHeight="1" x14ac:dyDescent="0.25">
      <c r="A38" s="852" t="s">
        <v>543</v>
      </c>
      <c r="B38" s="853"/>
      <c r="C38" s="853"/>
      <c r="D38" s="854"/>
      <c r="E38" s="280"/>
      <c r="F38" s="278" t="s">
        <v>544</v>
      </c>
      <c r="G38" s="279">
        <f>H38+K38+L38+M38</f>
        <v>0</v>
      </c>
      <c r="H38" s="332">
        <f>J38+I38</f>
        <v>0</v>
      </c>
      <c r="I38" s="281">
        <f>'расшифровка 4'!H124</f>
        <v>0</v>
      </c>
      <c r="J38" s="281">
        <f>'расшифровка 4'!H130</f>
        <v>0</v>
      </c>
      <c r="K38" s="332"/>
      <c r="L38" s="332"/>
      <c r="M38" s="332"/>
      <c r="N38" s="332"/>
    </row>
    <row r="39" spans="1:14" ht="44.45" customHeight="1" x14ac:dyDescent="0.25">
      <c r="A39" s="834" t="s">
        <v>437</v>
      </c>
      <c r="B39" s="834"/>
      <c r="C39" s="834"/>
      <c r="D39" s="834"/>
      <c r="E39" s="280"/>
      <c r="F39" s="278" t="s">
        <v>542</v>
      </c>
      <c r="G39" s="279">
        <f t="shared" si="1"/>
        <v>0</v>
      </c>
      <c r="H39" s="332">
        <f t="shared" si="2"/>
        <v>0</v>
      </c>
      <c r="I39" s="281">
        <f>'расшифровка 4'!H138</f>
        <v>0</v>
      </c>
      <c r="J39" s="281"/>
      <c r="K39" s="332">
        <f>'расшифровка 5'!H46</f>
        <v>0</v>
      </c>
      <c r="L39" s="332">
        <f>'расшифровка 6'!H46</f>
        <v>0</v>
      </c>
      <c r="M39" s="332">
        <f>'расшифровка 2'!H46</f>
        <v>0</v>
      </c>
      <c r="N39" s="281"/>
    </row>
    <row r="40" spans="1:14" ht="20.25" x14ac:dyDescent="0.25">
      <c r="A40" s="847" t="s">
        <v>355</v>
      </c>
      <c r="B40" s="847"/>
      <c r="C40" s="847"/>
      <c r="D40" s="847"/>
      <c r="E40" s="294">
        <v>230</v>
      </c>
      <c r="F40" s="278"/>
      <c r="G40" s="279">
        <f t="shared" si="1"/>
        <v>0</v>
      </c>
      <c r="H40" s="298">
        <f t="shared" si="2"/>
        <v>0</v>
      </c>
      <c r="I40" s="295"/>
      <c r="J40" s="295"/>
      <c r="K40" s="298"/>
      <c r="L40" s="298"/>
      <c r="M40" s="298"/>
      <c r="N40" s="295"/>
    </row>
    <row r="41" spans="1:14" ht="20.25" x14ac:dyDescent="0.25">
      <c r="A41" s="847" t="s">
        <v>356</v>
      </c>
      <c r="B41" s="847"/>
      <c r="C41" s="847"/>
      <c r="D41" s="847"/>
      <c r="E41" s="294">
        <v>240</v>
      </c>
      <c r="F41" s="278"/>
      <c r="G41" s="279">
        <f t="shared" si="1"/>
        <v>0</v>
      </c>
      <c r="H41" s="298">
        <f t="shared" si="2"/>
        <v>0</v>
      </c>
      <c r="I41" s="295"/>
      <c r="J41" s="295"/>
      <c r="K41" s="298"/>
      <c r="L41" s="298"/>
      <c r="M41" s="298"/>
      <c r="N41" s="295"/>
    </row>
    <row r="42" spans="1:14" ht="39.6" customHeight="1" x14ac:dyDescent="0.25">
      <c r="A42" s="847" t="s">
        <v>357</v>
      </c>
      <c r="B42" s="847"/>
      <c r="C42" s="847"/>
      <c r="D42" s="847"/>
      <c r="E42" s="294">
        <v>250</v>
      </c>
      <c r="F42" s="278"/>
      <c r="G42" s="279">
        <f t="shared" si="1"/>
        <v>276932</v>
      </c>
      <c r="H42" s="298">
        <f>H43+H44+H45+H46</f>
        <v>276932</v>
      </c>
      <c r="I42" s="298">
        <f t="shared" ref="I42:N42" si="14">I43+I44+I45+I46</f>
        <v>276932</v>
      </c>
      <c r="J42" s="298">
        <f t="shared" si="14"/>
        <v>0</v>
      </c>
      <c r="K42" s="298">
        <f t="shared" si="14"/>
        <v>0</v>
      </c>
      <c r="L42" s="298">
        <f t="shared" si="14"/>
        <v>0</v>
      </c>
      <c r="M42" s="298">
        <f t="shared" si="14"/>
        <v>0</v>
      </c>
      <c r="N42" s="298">
        <f t="shared" si="14"/>
        <v>0</v>
      </c>
    </row>
    <row r="43" spans="1:14" ht="71.45" customHeight="1" x14ac:dyDescent="0.25">
      <c r="A43" s="834" t="s">
        <v>438</v>
      </c>
      <c r="B43" s="834"/>
      <c r="C43" s="834"/>
      <c r="D43" s="834"/>
      <c r="E43" s="280"/>
      <c r="F43" s="278" t="str">
        <f>'[2]Таблица  2'!D37</f>
        <v>831</v>
      </c>
      <c r="G43" s="279">
        <f t="shared" si="1"/>
        <v>0</v>
      </c>
      <c r="H43" s="332">
        <f t="shared" si="2"/>
        <v>0</v>
      </c>
      <c r="I43" s="281">
        <f>'расшифровка 4'!H145</f>
        <v>0</v>
      </c>
      <c r="J43" s="281"/>
      <c r="K43" s="332">
        <f>'расшифровка 5'!H52</f>
        <v>0</v>
      </c>
      <c r="L43" s="332">
        <f>'расшифровка 6'!H52</f>
        <v>0</v>
      </c>
      <c r="M43" s="332">
        <f>'расшифровка 2'!H52</f>
        <v>0</v>
      </c>
      <c r="N43" s="281"/>
    </row>
    <row r="44" spans="1:14" s="273" customFormat="1" ht="36.6" customHeight="1" x14ac:dyDescent="0.25">
      <c r="A44" s="834" t="s">
        <v>439</v>
      </c>
      <c r="B44" s="834"/>
      <c r="C44" s="834"/>
      <c r="D44" s="834"/>
      <c r="E44" s="280"/>
      <c r="F44" s="278" t="str">
        <f>'[2]Таблица  2'!D38</f>
        <v>851</v>
      </c>
      <c r="G44" s="279">
        <f t="shared" si="1"/>
        <v>274650</v>
      </c>
      <c r="H44" s="332">
        <f t="shared" si="2"/>
        <v>274650</v>
      </c>
      <c r="I44" s="281">
        <f>'расшифровка 4'!H152</f>
        <v>274650</v>
      </c>
      <c r="J44" s="281"/>
      <c r="K44" s="332">
        <f>'расшифровка 5'!H59</f>
        <v>0</v>
      </c>
      <c r="L44" s="332">
        <f>'расшифровка 6'!H59</f>
        <v>0</v>
      </c>
      <c r="M44" s="332">
        <f>'расшифровка 2'!H59</f>
        <v>0</v>
      </c>
      <c r="N44" s="281"/>
    </row>
    <row r="45" spans="1:14" s="273" customFormat="1" ht="38.450000000000003" customHeight="1" x14ac:dyDescent="0.25">
      <c r="A45" s="848" t="s">
        <v>377</v>
      </c>
      <c r="B45" s="834"/>
      <c r="C45" s="834"/>
      <c r="D45" s="834"/>
      <c r="E45" s="280"/>
      <c r="F45" s="278" t="str">
        <f>'[2]Таблица  2'!D39</f>
        <v>852</v>
      </c>
      <c r="G45" s="279">
        <f t="shared" si="1"/>
        <v>2282</v>
      </c>
      <c r="H45" s="332">
        <f t="shared" si="2"/>
        <v>2282</v>
      </c>
      <c r="I45" s="281">
        <f>'расшифровка 4'!H160</f>
        <v>2282</v>
      </c>
      <c r="J45" s="281"/>
      <c r="K45" s="332">
        <f>'расшифровка 5'!H67</f>
        <v>0</v>
      </c>
      <c r="L45" s="332">
        <f>'расшифровка 6'!H67</f>
        <v>0</v>
      </c>
      <c r="M45" s="332">
        <f>'расшифровка 2'!H67</f>
        <v>0</v>
      </c>
      <c r="N45" s="281"/>
    </row>
    <row r="46" spans="1:14" s="273" customFormat="1" ht="40.15" customHeight="1" x14ac:dyDescent="0.25">
      <c r="A46" s="849" t="s">
        <v>440</v>
      </c>
      <c r="B46" s="850"/>
      <c r="C46" s="850"/>
      <c r="D46" s="850"/>
      <c r="E46" s="280"/>
      <c r="F46" s="278" t="str">
        <f>'[2]Таблица  2'!D40</f>
        <v>853</v>
      </c>
      <c r="G46" s="279">
        <f t="shared" si="1"/>
        <v>0</v>
      </c>
      <c r="H46" s="332">
        <f t="shared" si="2"/>
        <v>0</v>
      </c>
      <c r="I46" s="281">
        <f>'расшифровка 4'!H167</f>
        <v>0</v>
      </c>
      <c r="J46" s="281"/>
      <c r="K46" s="332">
        <f>'расшифровка 5'!H74</f>
        <v>0</v>
      </c>
      <c r="L46" s="332">
        <f>'расшифровка 6'!H74</f>
        <v>0</v>
      </c>
      <c r="M46" s="332">
        <f>'расшифровка 2'!H74</f>
        <v>0</v>
      </c>
      <c r="N46" s="281"/>
    </row>
    <row r="47" spans="1:14" ht="34.9" customHeight="1" x14ac:dyDescent="0.25">
      <c r="A47" s="851" t="s">
        <v>359</v>
      </c>
      <c r="B47" s="851"/>
      <c r="C47" s="851"/>
      <c r="D47" s="851"/>
      <c r="E47" s="297">
        <v>260</v>
      </c>
      <c r="F47" s="278" t="s">
        <v>30</v>
      </c>
      <c r="G47" s="279">
        <f t="shared" si="1"/>
        <v>7727914.4457719652</v>
      </c>
      <c r="H47" s="298">
        <f t="shared" si="2"/>
        <v>5984591.995771965</v>
      </c>
      <c r="I47" s="298">
        <f>I48+I51+I56+I66</f>
        <v>5459018.995771965</v>
      </c>
      <c r="J47" s="298">
        <f t="shared" ref="J47:N47" si="15">J48+J51+J56+J66</f>
        <v>525573</v>
      </c>
      <c r="K47" s="298">
        <f t="shared" si="15"/>
        <v>1103745</v>
      </c>
      <c r="L47" s="298">
        <f t="shared" si="15"/>
        <v>0</v>
      </c>
      <c r="M47" s="298">
        <f t="shared" si="15"/>
        <v>639577.44999999995</v>
      </c>
      <c r="N47" s="298">
        <f t="shared" si="15"/>
        <v>0</v>
      </c>
    </row>
    <row r="48" spans="1:14" ht="39" customHeight="1" x14ac:dyDescent="0.25">
      <c r="A48" s="846" t="s">
        <v>360</v>
      </c>
      <c r="B48" s="846"/>
      <c r="C48" s="846"/>
      <c r="D48" s="846"/>
      <c r="E48" s="294">
        <v>261</v>
      </c>
      <c r="F48" s="278"/>
      <c r="G48" s="279">
        <f t="shared" si="1"/>
        <v>183000</v>
      </c>
      <c r="H48" s="298">
        <f t="shared" si="2"/>
        <v>0</v>
      </c>
      <c r="I48" s="295">
        <f>I49+I50</f>
        <v>0</v>
      </c>
      <c r="J48" s="295">
        <f t="shared" ref="J48:N48" si="16">J49+J50</f>
        <v>0</v>
      </c>
      <c r="K48" s="298">
        <f t="shared" si="16"/>
        <v>183000</v>
      </c>
      <c r="L48" s="298">
        <f t="shared" si="16"/>
        <v>0</v>
      </c>
      <c r="M48" s="298">
        <f t="shared" si="16"/>
        <v>0</v>
      </c>
      <c r="N48" s="295">
        <f t="shared" si="16"/>
        <v>0</v>
      </c>
    </row>
    <row r="49" spans="1:15" ht="20.25" x14ac:dyDescent="0.25">
      <c r="A49" s="834" t="s">
        <v>441</v>
      </c>
      <c r="B49" s="834"/>
      <c r="C49" s="834"/>
      <c r="D49" s="834"/>
      <c r="E49" s="280"/>
      <c r="F49" s="278" t="str">
        <f>'[2]Таблица  2'!D43</f>
        <v>243</v>
      </c>
      <c r="G49" s="279">
        <f t="shared" si="1"/>
        <v>118000</v>
      </c>
      <c r="H49" s="332">
        <f t="shared" si="2"/>
        <v>0</v>
      </c>
      <c r="I49" s="281">
        <f>'расшифровка 4'!H177</f>
        <v>0</v>
      </c>
      <c r="J49" s="281"/>
      <c r="K49" s="332">
        <f>'расшифровка 5'!H86</f>
        <v>118000</v>
      </c>
      <c r="L49" s="332">
        <f>'расшифровка 6'!H86</f>
        <v>0</v>
      </c>
      <c r="M49" s="332">
        <f>'расшифровка 2'!H87</f>
        <v>0</v>
      </c>
      <c r="N49" s="281"/>
    </row>
    <row r="50" spans="1:15" ht="20.25" x14ac:dyDescent="0.25">
      <c r="A50" s="834" t="s">
        <v>442</v>
      </c>
      <c r="B50" s="834"/>
      <c r="C50" s="834"/>
      <c r="D50" s="834"/>
      <c r="E50" s="280"/>
      <c r="F50" s="278" t="str">
        <f>'[2]Таблица  2'!D44</f>
        <v>243</v>
      </c>
      <c r="G50" s="279">
        <f t="shared" si="1"/>
        <v>65000</v>
      </c>
      <c r="H50" s="332">
        <f t="shared" si="2"/>
        <v>0</v>
      </c>
      <c r="I50" s="281">
        <f>'расшифровка 4'!H182</f>
        <v>0</v>
      </c>
      <c r="J50" s="281"/>
      <c r="K50" s="332">
        <f>'расшифровка 5'!H94</f>
        <v>65000</v>
      </c>
      <c r="L50" s="332">
        <f>'расшифровка 6'!H94</f>
        <v>0</v>
      </c>
      <c r="M50" s="332">
        <f>'расшифровка 2'!H94</f>
        <v>0</v>
      </c>
      <c r="N50" s="281"/>
    </row>
    <row r="51" spans="1:15" ht="61.15" customHeight="1" x14ac:dyDescent="0.25">
      <c r="A51" s="845" t="s">
        <v>443</v>
      </c>
      <c r="B51" s="845"/>
      <c r="C51" s="845"/>
      <c r="D51" s="845"/>
      <c r="E51" s="294">
        <v>262</v>
      </c>
      <c r="F51" s="278"/>
      <c r="G51" s="279">
        <f t="shared" si="1"/>
        <v>0</v>
      </c>
      <c r="H51" s="298">
        <f t="shared" si="2"/>
        <v>0</v>
      </c>
      <c r="I51" s="295">
        <f>I52+I55</f>
        <v>0</v>
      </c>
      <c r="J51" s="295">
        <f t="shared" ref="J51:N51" si="17">J52+J55</f>
        <v>0</v>
      </c>
      <c r="K51" s="298">
        <f t="shared" si="17"/>
        <v>0</v>
      </c>
      <c r="L51" s="298">
        <f t="shared" si="17"/>
        <v>0</v>
      </c>
      <c r="M51" s="298">
        <f t="shared" si="17"/>
        <v>0</v>
      </c>
      <c r="N51" s="295">
        <f t="shared" si="17"/>
        <v>0</v>
      </c>
    </row>
    <row r="52" spans="1:15" ht="20.25" hidden="1" x14ac:dyDescent="0.25">
      <c r="A52" s="834" t="s">
        <v>35</v>
      </c>
      <c r="B52" s="834"/>
      <c r="C52" s="834"/>
      <c r="D52" s="834"/>
      <c r="E52" s="280"/>
      <c r="F52" s="278" t="s">
        <v>421</v>
      </c>
      <c r="G52" s="279">
        <f t="shared" si="1"/>
        <v>0</v>
      </c>
      <c r="H52" s="332">
        <f t="shared" si="2"/>
        <v>0</v>
      </c>
      <c r="I52" s="281">
        <f>'расшифровка 4'!H207</f>
        <v>0</v>
      </c>
      <c r="J52" s="281"/>
      <c r="K52" s="332">
        <f>'расшифровка 5'!H100</f>
        <v>0</v>
      </c>
      <c r="L52" s="332">
        <f>'расшифровка 6'!H100</f>
        <v>0</v>
      </c>
      <c r="M52" s="332">
        <f>'расшифровка 2'!H112</f>
        <v>0</v>
      </c>
      <c r="N52" s="281"/>
    </row>
    <row r="53" spans="1:15" s="299" customFormat="1" ht="20.25" x14ac:dyDescent="0.25">
      <c r="A53" s="834" t="s">
        <v>442</v>
      </c>
      <c r="B53" s="834"/>
      <c r="C53" s="834"/>
      <c r="D53" s="834"/>
      <c r="E53" s="280"/>
      <c r="F53" s="278" t="s">
        <v>421</v>
      </c>
      <c r="G53" s="279">
        <f t="shared" si="1"/>
        <v>0</v>
      </c>
      <c r="H53" s="332">
        <f t="shared" si="2"/>
        <v>0</v>
      </c>
      <c r="I53" s="281">
        <f>'расшифровка 4'!H208</f>
        <v>0</v>
      </c>
      <c r="J53" s="281"/>
      <c r="K53" s="332">
        <f>'расшифровка 5'!H101</f>
        <v>0</v>
      </c>
      <c r="L53" s="332">
        <f>'расшифровка 6'!H101</f>
        <v>0</v>
      </c>
      <c r="M53" s="332">
        <f>'расшифровка 2'!H113</f>
        <v>0</v>
      </c>
      <c r="N53" s="281"/>
      <c r="O53" s="273"/>
    </row>
    <row r="54" spans="1:15" s="273" customFormat="1" ht="21" hidden="1" customHeight="1" x14ac:dyDescent="0.25">
      <c r="A54" s="834"/>
      <c r="B54" s="834"/>
      <c r="C54" s="834"/>
      <c r="D54" s="834"/>
      <c r="E54" s="280"/>
      <c r="F54" s="278" t="s">
        <v>421</v>
      </c>
      <c r="G54" s="279">
        <f t="shared" si="1"/>
        <v>0</v>
      </c>
      <c r="H54" s="332">
        <f t="shared" si="2"/>
        <v>0</v>
      </c>
      <c r="I54" s="281">
        <f>'расшифровка 4'!H209</f>
        <v>0</v>
      </c>
      <c r="J54" s="281"/>
      <c r="K54" s="332">
        <f>'расшифровка 5'!H102</f>
        <v>0</v>
      </c>
      <c r="L54" s="332">
        <f>'расшифровка 6'!H102</f>
        <v>0</v>
      </c>
      <c r="M54" s="332">
        <f>'расшифровка 2'!H114</f>
        <v>0</v>
      </c>
      <c r="N54" s="281"/>
    </row>
    <row r="55" spans="1:15" s="273" customFormat="1" ht="21" customHeight="1" x14ac:dyDescent="0.25">
      <c r="A55" s="834" t="s">
        <v>444</v>
      </c>
      <c r="B55" s="834"/>
      <c r="C55" s="834"/>
      <c r="D55" s="834"/>
      <c r="E55" s="280"/>
      <c r="F55" s="278" t="s">
        <v>421</v>
      </c>
      <c r="G55" s="279">
        <f t="shared" si="1"/>
        <v>0</v>
      </c>
      <c r="H55" s="332">
        <f t="shared" si="2"/>
        <v>0</v>
      </c>
      <c r="I55" s="281">
        <f>'расшифровка 4'!H210</f>
        <v>0</v>
      </c>
      <c r="J55" s="281"/>
      <c r="K55" s="332">
        <f>'расшифровка 5'!H103</f>
        <v>0</v>
      </c>
      <c r="L55" s="332">
        <f>'расшифровка 6'!H103</f>
        <v>0</v>
      </c>
      <c r="M55" s="332">
        <f>'расшифровка 2'!H115</f>
        <v>0</v>
      </c>
      <c r="N55" s="281"/>
    </row>
    <row r="56" spans="1:15" s="273" customFormat="1" ht="59.45" customHeight="1" x14ac:dyDescent="0.25">
      <c r="A56" s="846" t="s">
        <v>361</v>
      </c>
      <c r="B56" s="846"/>
      <c r="C56" s="846"/>
      <c r="D56" s="846"/>
      <c r="E56" s="294">
        <v>263</v>
      </c>
      <c r="F56" s="278" t="s">
        <v>362</v>
      </c>
      <c r="G56" s="279">
        <f t="shared" si="1"/>
        <v>5998419.0599999996</v>
      </c>
      <c r="H56" s="298">
        <f t="shared" si="2"/>
        <v>4438096.6099999994</v>
      </c>
      <c r="I56" s="295">
        <f>SUM(I57:I65)</f>
        <v>3912523.61</v>
      </c>
      <c r="J56" s="295">
        <f>SUM(J57:J65)</f>
        <v>525573</v>
      </c>
      <c r="K56" s="298">
        <f t="shared" ref="K56:M56" si="18">SUM(K57:K65)</f>
        <v>920745</v>
      </c>
      <c r="L56" s="298">
        <f t="shared" si="18"/>
        <v>0</v>
      </c>
      <c r="M56" s="298">
        <f t="shared" si="18"/>
        <v>639577.44999999995</v>
      </c>
      <c r="N56" s="298">
        <f>N57+N58+N59+N60+N61+N62+N63+N64+N65</f>
        <v>0</v>
      </c>
    </row>
    <row r="57" spans="1:15" ht="21" customHeight="1" x14ac:dyDescent="0.25">
      <c r="A57" s="834" t="s">
        <v>445</v>
      </c>
      <c r="B57" s="834"/>
      <c r="C57" s="834"/>
      <c r="D57" s="834"/>
      <c r="E57" s="280"/>
      <c r="F57" s="278" t="str">
        <f>'[2]Таблица  2'!D49</f>
        <v>244</v>
      </c>
      <c r="G57" s="279">
        <f t="shared" si="1"/>
        <v>87219</v>
      </c>
      <c r="H57" s="332">
        <f t="shared" si="2"/>
        <v>87219</v>
      </c>
      <c r="I57" s="281">
        <f>'расшифровка 4'!H227</f>
        <v>56179</v>
      </c>
      <c r="J57" s="281">
        <f>'расшифровка 4'!H233</f>
        <v>31040</v>
      </c>
      <c r="K57" s="332">
        <f>'расшифровка 5'!H121</f>
        <v>0</v>
      </c>
      <c r="L57" s="332">
        <f>'расшифровка 6'!H121</f>
        <v>0</v>
      </c>
      <c r="M57" s="332">
        <f>'расшифровка 2'!H133</f>
        <v>0</v>
      </c>
      <c r="N57" s="281"/>
    </row>
    <row r="58" spans="1:15" ht="20.25" x14ac:dyDescent="0.25">
      <c r="A58" s="834" t="s">
        <v>435</v>
      </c>
      <c r="B58" s="834"/>
      <c r="C58" s="834"/>
      <c r="D58" s="834"/>
      <c r="E58" s="280"/>
      <c r="F58" s="278" t="str">
        <f>'[2]Таблица  2'!D50</f>
        <v>244</v>
      </c>
      <c r="G58" s="279">
        <f t="shared" si="1"/>
        <v>0</v>
      </c>
      <c r="H58" s="332">
        <f t="shared" si="2"/>
        <v>0</v>
      </c>
      <c r="I58" s="281">
        <f>'расшифровка 4'!H243</f>
        <v>0</v>
      </c>
      <c r="J58" s="281"/>
      <c r="K58" s="332">
        <f>'расшифровка 5'!H130</f>
        <v>0</v>
      </c>
      <c r="L58" s="332">
        <f>'расшифровка 6'!H130</f>
        <v>0</v>
      </c>
      <c r="M58" s="332">
        <f>'расшифровка 2'!H142</f>
        <v>0</v>
      </c>
      <c r="N58" s="281"/>
    </row>
    <row r="59" spans="1:15" s="273" customFormat="1" ht="20.25" x14ac:dyDescent="0.25">
      <c r="A59" s="834" t="s">
        <v>446</v>
      </c>
      <c r="B59" s="834"/>
      <c r="C59" s="834"/>
      <c r="D59" s="834"/>
      <c r="E59" s="280"/>
      <c r="F59" s="278" t="str">
        <f>'[2]Таблица  2'!D51</f>
        <v>244</v>
      </c>
      <c r="G59" s="279">
        <f t="shared" si="1"/>
        <v>32363.61</v>
      </c>
      <c r="H59" s="332">
        <f t="shared" si="2"/>
        <v>32363.61</v>
      </c>
      <c r="I59" s="281">
        <f>'расшифровка 4'!H254+'расшифровка 4'!H260</f>
        <v>32363.61</v>
      </c>
      <c r="J59" s="281"/>
      <c r="K59" s="332">
        <f>'расшифровка 5'!H140</f>
        <v>0</v>
      </c>
      <c r="L59" s="332">
        <f>'расшифровка 6'!H140</f>
        <v>0</v>
      </c>
      <c r="M59" s="332">
        <f>'расшифровка 2'!H152</f>
        <v>0</v>
      </c>
      <c r="N59" s="281"/>
    </row>
    <row r="60" spans="1:15" ht="21" customHeight="1" x14ac:dyDescent="0.25">
      <c r="A60" s="834" t="s">
        <v>447</v>
      </c>
      <c r="B60" s="834"/>
      <c r="C60" s="834"/>
      <c r="D60" s="834"/>
      <c r="E60" s="280"/>
      <c r="F60" s="278" t="str">
        <f>'[2]Таблица  2'!D52</f>
        <v>244</v>
      </c>
      <c r="G60" s="279">
        <f t="shared" si="1"/>
        <v>0</v>
      </c>
      <c r="H60" s="332">
        <f t="shared" si="2"/>
        <v>0</v>
      </c>
      <c r="I60" s="281">
        <f>'расшифровка 4'!H269</f>
        <v>0</v>
      </c>
      <c r="J60" s="281"/>
      <c r="K60" s="332">
        <f>'расшифровка 5'!H148</f>
        <v>0</v>
      </c>
      <c r="L60" s="332">
        <f>'расшифровка 6'!H148</f>
        <v>0</v>
      </c>
      <c r="M60" s="332">
        <f>'расшифровка 2'!H160</f>
        <v>0</v>
      </c>
      <c r="N60" s="281"/>
    </row>
    <row r="61" spans="1:15" ht="21" customHeight="1" x14ac:dyDescent="0.25">
      <c r="A61" s="834" t="s">
        <v>441</v>
      </c>
      <c r="B61" s="834"/>
      <c r="C61" s="834"/>
      <c r="D61" s="834"/>
      <c r="E61" s="280"/>
      <c r="F61" s="278" t="str">
        <f>'[2]Таблица  2'!D53</f>
        <v>244</v>
      </c>
      <c r="G61" s="279">
        <f t="shared" si="1"/>
        <v>817441</v>
      </c>
      <c r="H61" s="332">
        <f t="shared" si="2"/>
        <v>803721</v>
      </c>
      <c r="I61" s="281">
        <f>'расшифровка 4'!H331+'расшифровка 4'!H348</f>
        <v>803721</v>
      </c>
      <c r="J61" s="281">
        <f>'расшифровка 4'!H360+'расшифровка 4'!H373</f>
        <v>0</v>
      </c>
      <c r="K61" s="332">
        <f>'расшифровка 5'!H176</f>
        <v>13720</v>
      </c>
      <c r="L61" s="332">
        <f>'расшифровка 6'!H164</f>
        <v>0</v>
      </c>
      <c r="M61" s="332">
        <f>'расшифровка 2'!H209</f>
        <v>0</v>
      </c>
      <c r="N61" s="281"/>
    </row>
    <row r="62" spans="1:15" s="273" customFormat="1" ht="20.25" x14ac:dyDescent="0.25">
      <c r="A62" s="834" t="s">
        <v>442</v>
      </c>
      <c r="B62" s="834"/>
      <c r="C62" s="834"/>
      <c r="D62" s="834"/>
      <c r="E62" s="280"/>
      <c r="F62" s="278" t="str">
        <f>'[2]Таблица  2'!D54</f>
        <v>244</v>
      </c>
      <c r="G62" s="279">
        <f t="shared" si="1"/>
        <v>2426124</v>
      </c>
      <c r="H62" s="332">
        <f t="shared" si="2"/>
        <v>1519099</v>
      </c>
      <c r="I62" s="281">
        <f>'расшифровка 4'!H395+'расшифровка 4'!H411</f>
        <v>1519099</v>
      </c>
      <c r="J62" s="281">
        <f>'расшифровка 4'!H419+'расшифровка 4'!H427</f>
        <v>0</v>
      </c>
      <c r="K62" s="332">
        <f>'расшифровка 5'!H207</f>
        <v>907025</v>
      </c>
      <c r="L62" s="332">
        <f>'расшифровка 6'!H183</f>
        <v>0</v>
      </c>
      <c r="M62" s="332">
        <f>'расшифровка 2'!H229</f>
        <v>0</v>
      </c>
      <c r="N62" s="281"/>
    </row>
    <row r="63" spans="1:15" ht="21" customHeight="1" x14ac:dyDescent="0.25">
      <c r="A63" s="834" t="s">
        <v>448</v>
      </c>
      <c r="B63" s="834"/>
      <c r="C63" s="834"/>
      <c r="D63" s="834"/>
      <c r="E63" s="280"/>
      <c r="F63" s="278" t="str">
        <f>'[2]Таблица  2'!D55</f>
        <v>244</v>
      </c>
      <c r="G63" s="279">
        <f t="shared" si="1"/>
        <v>0</v>
      </c>
      <c r="H63" s="332">
        <f t="shared" si="2"/>
        <v>0</v>
      </c>
      <c r="I63" s="281">
        <f>'расшифровка 4'!H441</f>
        <v>0</v>
      </c>
      <c r="J63" s="281"/>
      <c r="K63" s="332">
        <f>'расшифровка 5'!H220</f>
        <v>0</v>
      </c>
      <c r="L63" s="332">
        <f>'расшифровка 6'!H196</f>
        <v>0</v>
      </c>
      <c r="M63" s="332">
        <f>'расшифровка 2'!H241</f>
        <v>0</v>
      </c>
      <c r="N63" s="281"/>
    </row>
    <row r="64" spans="1:15" ht="21" customHeight="1" x14ac:dyDescent="0.25">
      <c r="A64" s="834" t="s">
        <v>444</v>
      </c>
      <c r="B64" s="834"/>
      <c r="C64" s="834"/>
      <c r="D64" s="834"/>
      <c r="E64" s="280"/>
      <c r="F64" s="278" t="str">
        <f>'[2]Таблица  2'!D56</f>
        <v>244</v>
      </c>
      <c r="G64" s="279">
        <f t="shared" si="1"/>
        <v>494533</v>
      </c>
      <c r="H64" s="332">
        <f t="shared" si="2"/>
        <v>494533</v>
      </c>
      <c r="I64" s="281">
        <f>'расшифровка 4'!H475+'расшифровка 4'!H494</f>
        <v>0</v>
      </c>
      <c r="J64" s="281">
        <f>'расшифровка 4'!H529+'расшифровка 4'!H548</f>
        <v>494533</v>
      </c>
      <c r="K64" s="332">
        <f>'расшифровка 5'!H272</f>
        <v>0</v>
      </c>
      <c r="L64" s="332">
        <f>'расшифровка 6'!H217</f>
        <v>0</v>
      </c>
      <c r="M64" s="332">
        <f>'расшифровка 2'!H281</f>
        <v>0</v>
      </c>
      <c r="N64" s="281"/>
    </row>
    <row r="65" spans="1:14" ht="21" customHeight="1" x14ac:dyDescent="0.25">
      <c r="A65" s="834" t="s">
        <v>449</v>
      </c>
      <c r="B65" s="834"/>
      <c r="C65" s="834"/>
      <c r="D65" s="834"/>
      <c r="E65" s="280"/>
      <c r="F65" s="278" t="str">
        <f>'[2]Таблица  2'!D57</f>
        <v>244</v>
      </c>
      <c r="G65" s="279">
        <f t="shared" si="1"/>
        <v>2140738.4500000002</v>
      </c>
      <c r="H65" s="332">
        <f t="shared" si="2"/>
        <v>1501161</v>
      </c>
      <c r="I65" s="281">
        <f>'расшифровка 4'!H721+'расшифровка 4'!H827</f>
        <v>1501161</v>
      </c>
      <c r="J65" s="281">
        <f>'расшифровка 4'!H871+'расшифровка 4'!H902</f>
        <v>0</v>
      </c>
      <c r="K65" s="332">
        <f>'расшифровка 5'!H311</f>
        <v>0</v>
      </c>
      <c r="L65" s="332">
        <f>'расшифровка 6'!H245</f>
        <v>0</v>
      </c>
      <c r="M65" s="332">
        <f>'расшифровка 2'!H400</f>
        <v>639577.44999999995</v>
      </c>
      <c r="N65" s="281"/>
    </row>
    <row r="66" spans="1:14" ht="21" customHeight="1" x14ac:dyDescent="0.25">
      <c r="A66" s="842" t="s">
        <v>582</v>
      </c>
      <c r="B66" s="843"/>
      <c r="C66" s="843"/>
      <c r="D66" s="844"/>
      <c r="E66" s="294"/>
      <c r="F66" s="278" t="s">
        <v>536</v>
      </c>
      <c r="G66" s="279">
        <f t="shared" si="1"/>
        <v>1546495.3857719656</v>
      </c>
      <c r="H66" s="298">
        <f t="shared" si="2"/>
        <v>1546495.3857719656</v>
      </c>
      <c r="I66" s="295">
        <f>I67</f>
        <v>1546495.3857719656</v>
      </c>
      <c r="J66" s="295">
        <f t="shared" ref="J66:M66" si="19">J67</f>
        <v>0</v>
      </c>
      <c r="K66" s="295">
        <f t="shared" si="19"/>
        <v>0</v>
      </c>
      <c r="L66" s="295">
        <f t="shared" si="19"/>
        <v>0</v>
      </c>
      <c r="M66" s="295">
        <f t="shared" si="19"/>
        <v>0</v>
      </c>
      <c r="N66" s="295"/>
    </row>
    <row r="67" spans="1:14" s="273" customFormat="1" ht="20.25" x14ac:dyDescent="0.25">
      <c r="A67" s="838" t="s">
        <v>446</v>
      </c>
      <c r="B67" s="838"/>
      <c r="C67" s="838"/>
      <c r="D67" s="838"/>
      <c r="E67" s="511"/>
      <c r="F67" s="512" t="s">
        <v>536</v>
      </c>
      <c r="G67" s="521">
        <f t="shared" si="1"/>
        <v>1546495.3857719656</v>
      </c>
      <c r="H67" s="516">
        <f t="shared" ref="H67:H68" si="20">J67+I67</f>
        <v>1546495.3857719656</v>
      </c>
      <c r="I67" s="520">
        <f>'расшифровка 4'!H202</f>
        <v>1546495.3857719656</v>
      </c>
      <c r="J67" s="520"/>
      <c r="K67" s="516"/>
      <c r="L67" s="516"/>
      <c r="M67" s="516">
        <f>'расшифровка 2'!H107</f>
        <v>0</v>
      </c>
      <c r="N67" s="516"/>
    </row>
    <row r="68" spans="1:14" s="517" customFormat="1" ht="20.25" x14ac:dyDescent="0.25">
      <c r="A68" s="839" t="s">
        <v>581</v>
      </c>
      <c r="B68" s="840"/>
      <c r="C68" s="840"/>
      <c r="D68" s="841"/>
      <c r="E68" s="515"/>
      <c r="F68" s="512"/>
      <c r="G68" s="513">
        <f t="shared" ref="G68" si="21">H68+K68+L68+M68</f>
        <v>1578858.9957719657</v>
      </c>
      <c r="H68" s="514">
        <f t="shared" si="20"/>
        <v>1578858.9957719657</v>
      </c>
      <c r="I68" s="514">
        <f>I67+I59</f>
        <v>1578858.9957719657</v>
      </c>
      <c r="J68" s="514">
        <f t="shared" ref="J68:M68" si="22">J67+J59</f>
        <v>0</v>
      </c>
      <c r="K68" s="514">
        <f t="shared" si="22"/>
        <v>0</v>
      </c>
      <c r="L68" s="514">
        <f t="shared" si="22"/>
        <v>0</v>
      </c>
      <c r="M68" s="514">
        <f t="shared" si="22"/>
        <v>0</v>
      </c>
      <c r="N68" s="514"/>
    </row>
    <row r="69" spans="1:14" ht="21" customHeight="1" x14ac:dyDescent="0.25">
      <c r="A69" s="835" t="s">
        <v>422</v>
      </c>
      <c r="B69" s="835"/>
      <c r="C69" s="835"/>
      <c r="D69" s="835"/>
      <c r="E69" s="280"/>
      <c r="F69" s="278" t="s">
        <v>362</v>
      </c>
      <c r="G69" s="279">
        <f t="shared" si="1"/>
        <v>904025</v>
      </c>
      <c r="H69" s="303">
        <f t="shared" si="2"/>
        <v>0</v>
      </c>
      <c r="I69" s="287"/>
      <c r="J69" s="287"/>
      <c r="K69" s="333">
        <v>904025</v>
      </c>
      <c r="L69" s="333"/>
      <c r="M69" s="333"/>
      <c r="N69" s="287"/>
    </row>
    <row r="70" spans="1:14" ht="21" customHeight="1" x14ac:dyDescent="0.25">
      <c r="A70" s="835" t="s">
        <v>423</v>
      </c>
      <c r="B70" s="835"/>
      <c r="C70" s="835"/>
      <c r="D70" s="835"/>
      <c r="E70" s="280"/>
      <c r="F70" s="278" t="s">
        <v>362</v>
      </c>
      <c r="G70" s="279">
        <f t="shared" si="1"/>
        <v>1101725.8</v>
      </c>
      <c r="H70" s="303">
        <f t="shared" si="2"/>
        <v>502206.8</v>
      </c>
      <c r="I70" s="287">
        <v>502206.8</v>
      </c>
      <c r="J70" s="287"/>
      <c r="K70" s="333"/>
      <c r="L70" s="333"/>
      <c r="M70" s="333">
        <v>599519</v>
      </c>
      <c r="N70" s="287"/>
    </row>
    <row r="71" spans="1:14" ht="20.25" hidden="1" x14ac:dyDescent="0.25">
      <c r="A71" s="836" t="s">
        <v>363</v>
      </c>
      <c r="B71" s="836"/>
      <c r="C71" s="836"/>
      <c r="D71" s="836"/>
      <c r="E71" s="280">
        <v>300</v>
      </c>
      <c r="F71" s="278" t="str">
        <f>'[2]Таблица  2'!D58</f>
        <v>х</v>
      </c>
      <c r="G71" s="279">
        <f t="shared" si="1"/>
        <v>0</v>
      </c>
      <c r="H71" s="332">
        <f t="shared" si="2"/>
        <v>0</v>
      </c>
      <c r="I71" s="282"/>
      <c r="J71" s="282"/>
      <c r="K71" s="335"/>
      <c r="L71" s="335"/>
      <c r="M71" s="335"/>
      <c r="N71" s="282"/>
    </row>
    <row r="72" spans="1:14" ht="20.25" hidden="1" x14ac:dyDescent="0.25">
      <c r="A72" s="836" t="s">
        <v>364</v>
      </c>
      <c r="B72" s="836"/>
      <c r="C72" s="836"/>
      <c r="D72" s="836"/>
      <c r="E72" s="280">
        <v>310</v>
      </c>
      <c r="F72" s="278">
        <f>'[2]Таблица  2'!D59</f>
        <v>0</v>
      </c>
      <c r="G72" s="279">
        <f t="shared" si="1"/>
        <v>0</v>
      </c>
      <c r="H72" s="332">
        <f t="shared" si="2"/>
        <v>0</v>
      </c>
      <c r="I72" s="282"/>
      <c r="J72" s="282"/>
      <c r="K72" s="335"/>
      <c r="L72" s="335"/>
      <c r="M72" s="335"/>
      <c r="N72" s="282"/>
    </row>
    <row r="73" spans="1:14" ht="21" hidden="1" customHeight="1" x14ac:dyDescent="0.25">
      <c r="A73" s="836" t="s">
        <v>365</v>
      </c>
      <c r="B73" s="836"/>
      <c r="C73" s="836"/>
      <c r="D73" s="836"/>
      <c r="E73" s="280">
        <v>320</v>
      </c>
      <c r="F73" s="278">
        <f>'[2]Таблица  2'!D60</f>
        <v>0</v>
      </c>
      <c r="G73" s="279">
        <f t="shared" si="1"/>
        <v>0</v>
      </c>
      <c r="H73" s="332">
        <f t="shared" si="2"/>
        <v>0</v>
      </c>
      <c r="I73" s="282"/>
      <c r="J73" s="282"/>
      <c r="K73" s="335"/>
      <c r="L73" s="335"/>
      <c r="M73" s="335"/>
      <c r="N73" s="282"/>
    </row>
    <row r="74" spans="1:14" ht="21" hidden="1" customHeight="1" x14ac:dyDescent="0.25">
      <c r="A74" s="836" t="s">
        <v>366</v>
      </c>
      <c r="B74" s="836"/>
      <c r="C74" s="836"/>
      <c r="D74" s="836"/>
      <c r="E74" s="280">
        <v>400</v>
      </c>
      <c r="F74" s="278">
        <f>'[2]Таблица  2'!D61</f>
        <v>0</v>
      </c>
      <c r="G74" s="279">
        <f t="shared" si="1"/>
        <v>0</v>
      </c>
      <c r="H74" s="332">
        <f t="shared" si="2"/>
        <v>0</v>
      </c>
      <c r="I74" s="282"/>
      <c r="J74" s="282"/>
      <c r="K74" s="335"/>
      <c r="L74" s="335"/>
      <c r="M74" s="335"/>
      <c r="N74" s="282"/>
    </row>
    <row r="75" spans="1:14" ht="21" hidden="1" customHeight="1" x14ac:dyDescent="0.25">
      <c r="A75" s="836" t="s">
        <v>367</v>
      </c>
      <c r="B75" s="836"/>
      <c r="C75" s="836"/>
      <c r="D75" s="836"/>
      <c r="E75" s="280">
        <v>410</v>
      </c>
      <c r="F75" s="278">
        <f>'[2]Таблица  2'!D62</f>
        <v>0</v>
      </c>
      <c r="G75" s="279">
        <f t="shared" si="1"/>
        <v>0</v>
      </c>
      <c r="H75" s="332">
        <f t="shared" si="2"/>
        <v>0</v>
      </c>
      <c r="I75" s="282"/>
      <c r="J75" s="282"/>
      <c r="K75" s="335"/>
      <c r="L75" s="335"/>
      <c r="M75" s="335"/>
      <c r="N75" s="282"/>
    </row>
    <row r="76" spans="1:14" ht="21" hidden="1" customHeight="1" x14ac:dyDescent="0.25">
      <c r="A76" s="836" t="s">
        <v>368</v>
      </c>
      <c r="B76" s="836"/>
      <c r="C76" s="836"/>
      <c r="D76" s="836"/>
      <c r="E76" s="280">
        <v>420</v>
      </c>
      <c r="F76" s="278">
        <f>'[2]Таблица  2'!D63</f>
        <v>0</v>
      </c>
      <c r="G76" s="279">
        <f t="shared" si="1"/>
        <v>0</v>
      </c>
      <c r="H76" s="332">
        <f t="shared" si="2"/>
        <v>0</v>
      </c>
      <c r="I76" s="282"/>
      <c r="J76" s="282"/>
      <c r="K76" s="335"/>
      <c r="L76" s="335"/>
      <c r="M76" s="335"/>
      <c r="N76" s="282"/>
    </row>
    <row r="77" spans="1:14" ht="20.25" x14ac:dyDescent="0.25">
      <c r="A77" s="837" t="s">
        <v>369</v>
      </c>
      <c r="B77" s="837"/>
      <c r="C77" s="837"/>
      <c r="D77" s="837"/>
      <c r="E77" s="312">
        <v>500</v>
      </c>
      <c r="F77" s="278" t="str">
        <f>'[2]Таблица  2'!D64</f>
        <v>х</v>
      </c>
      <c r="G77" s="279">
        <f t="shared" si="1"/>
        <v>40058.449999999997</v>
      </c>
      <c r="H77" s="303">
        <f t="shared" si="2"/>
        <v>0</v>
      </c>
      <c r="I77" s="287"/>
      <c r="J77" s="287"/>
      <c r="K77" s="333"/>
      <c r="L77" s="333"/>
      <c r="M77" s="333">
        <v>40058.449999999997</v>
      </c>
      <c r="N77" s="287"/>
    </row>
    <row r="78" spans="1:14" ht="20.25" hidden="1" x14ac:dyDescent="0.25">
      <c r="A78" s="833" t="s">
        <v>370</v>
      </c>
      <c r="B78" s="833"/>
      <c r="C78" s="833"/>
      <c r="D78" s="833"/>
      <c r="E78" s="300">
        <v>600</v>
      </c>
      <c r="F78" s="301" t="str">
        <f>'[2]Таблица  2'!D65</f>
        <v>х</v>
      </c>
      <c r="G78" s="302">
        <f t="shared" si="1"/>
        <v>0</v>
      </c>
      <c r="H78" s="281">
        <f t="shared" si="2"/>
        <v>0</v>
      </c>
      <c r="I78" s="282"/>
      <c r="J78" s="282"/>
      <c r="K78" s="282"/>
      <c r="L78" s="282"/>
      <c r="M78" s="282"/>
      <c r="N78" s="282"/>
    </row>
    <row r="79" spans="1:14" ht="20.25" x14ac:dyDescent="0.25">
      <c r="A79" s="304"/>
      <c r="B79" s="304"/>
      <c r="C79" s="304"/>
      <c r="D79" s="304"/>
      <c r="E79" s="304"/>
      <c r="F79" s="304"/>
      <c r="G79" s="304"/>
      <c r="H79" s="304"/>
      <c r="I79" s="305"/>
      <c r="J79" s="305"/>
      <c r="K79" s="305"/>
      <c r="L79" s="305"/>
      <c r="M79" s="305"/>
      <c r="N79" s="305"/>
    </row>
    <row r="80" spans="1:14" s="556" customFormat="1" ht="20.25" x14ac:dyDescent="0.3">
      <c r="A80" s="647" t="str">
        <f>'ПЕЧАТЬ ПФХД'!B187</f>
        <v>Заместитель директора  ___________________Лукьяненко К.А</v>
      </c>
      <c r="B80" s="647"/>
      <c r="C80" s="264"/>
      <c r="D80" s="264"/>
      <c r="E80" s="264"/>
      <c r="F80" s="648"/>
      <c r="G80" s="649"/>
      <c r="H80" s="555"/>
      <c r="I80" s="554"/>
      <c r="J80" s="554"/>
      <c r="K80" s="554"/>
      <c r="L80" s="554"/>
      <c r="M80" s="554"/>
      <c r="N80" s="554"/>
    </row>
    <row r="84" spans="1:15" s="286" customFormat="1" x14ac:dyDescent="0.2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</row>
    <row r="85" spans="1:15" ht="45.75" customHeight="1" x14ac:dyDescent="0.2"/>
  </sheetData>
  <sheetProtection password="CC31" sheet="1" objects="1" scenarios="1" formatCells="0" formatColumns="0" formatRows="0"/>
  <mergeCells count="93">
    <mergeCell ref="P3:Q5"/>
    <mergeCell ref="A11:D11"/>
    <mergeCell ref="A8:D8"/>
    <mergeCell ref="A9:D9"/>
    <mergeCell ref="A10:D10"/>
    <mergeCell ref="P6:P7"/>
    <mergeCell ref="Q6:Q7"/>
    <mergeCell ref="P8:P9"/>
    <mergeCell ref="Q8:Q9"/>
    <mergeCell ref="P10:P11"/>
    <mergeCell ref="Q10:Q11"/>
    <mergeCell ref="A12:D12"/>
    <mergeCell ref="A13:D13"/>
    <mergeCell ref="A14:D14"/>
    <mergeCell ref="A15:D15"/>
    <mergeCell ref="A16:D16"/>
    <mergeCell ref="A17:D17"/>
    <mergeCell ref="A30:D30"/>
    <mergeCell ref="A31:D31"/>
    <mergeCell ref="A32:D32"/>
    <mergeCell ref="A33:D33"/>
    <mergeCell ref="A18:D18"/>
    <mergeCell ref="A19:D19"/>
    <mergeCell ref="A26:D26"/>
    <mergeCell ref="A27:D27"/>
    <mergeCell ref="A29:D29"/>
    <mergeCell ref="A28:D28"/>
    <mergeCell ref="A25:D25"/>
    <mergeCell ref="A35:D35"/>
    <mergeCell ref="P20:S20"/>
    <mergeCell ref="A20:D20"/>
    <mergeCell ref="A21:D21"/>
    <mergeCell ref="A22:D22"/>
    <mergeCell ref="A23:D23"/>
    <mergeCell ref="A24:D24"/>
    <mergeCell ref="A34:D34"/>
    <mergeCell ref="A48:D48"/>
    <mergeCell ref="A36:D36"/>
    <mergeCell ref="A40:D40"/>
    <mergeCell ref="A41:D41"/>
    <mergeCell ref="A42:D42"/>
    <mergeCell ref="A43:D43"/>
    <mergeCell ref="A44:D44"/>
    <mergeCell ref="A45:D45"/>
    <mergeCell ref="A46:D46"/>
    <mergeCell ref="A47:D47"/>
    <mergeCell ref="A37:D37"/>
    <mergeCell ref="A39:D39"/>
    <mergeCell ref="A38:D38"/>
    <mergeCell ref="A62:D62"/>
    <mergeCell ref="A49:D49"/>
    <mergeCell ref="A50:D50"/>
    <mergeCell ref="A51:D51"/>
    <mergeCell ref="A52:D52"/>
    <mergeCell ref="A55:D55"/>
    <mergeCell ref="A56:D56"/>
    <mergeCell ref="A57:D57"/>
    <mergeCell ref="A58:D58"/>
    <mergeCell ref="A59:D59"/>
    <mergeCell ref="A60:D60"/>
    <mergeCell ref="A61:D61"/>
    <mergeCell ref="A53:D53"/>
    <mergeCell ref="A54:D54"/>
    <mergeCell ref="A78:D78"/>
    <mergeCell ref="A63:D63"/>
    <mergeCell ref="A64:D64"/>
    <mergeCell ref="A65:D65"/>
    <mergeCell ref="A69:D69"/>
    <mergeCell ref="A71:D71"/>
    <mergeCell ref="A72:D72"/>
    <mergeCell ref="A73:D73"/>
    <mergeCell ref="A74:D74"/>
    <mergeCell ref="A75:D75"/>
    <mergeCell ref="A76:D76"/>
    <mergeCell ref="A77:D77"/>
    <mergeCell ref="A70:D70"/>
    <mergeCell ref="A67:D67"/>
    <mergeCell ref="A68:D68"/>
    <mergeCell ref="A66:D66"/>
    <mergeCell ref="L1:N1"/>
    <mergeCell ref="A3:K3"/>
    <mergeCell ref="A4:D7"/>
    <mergeCell ref="E4:E7"/>
    <mergeCell ref="F4:F7"/>
    <mergeCell ref="G4:N4"/>
    <mergeCell ref="G5:G7"/>
    <mergeCell ref="H5:N5"/>
    <mergeCell ref="H6:J6"/>
    <mergeCell ref="A1:K1"/>
    <mergeCell ref="K6:K7"/>
    <mergeCell ref="L6:L7"/>
    <mergeCell ref="M6:N6"/>
    <mergeCell ref="A2:N2"/>
  </mergeCells>
  <conditionalFormatting sqref="P17:T17">
    <cfRule type="cellIs" dxfId="0" priority="3" operator="lessThan">
      <formula>0</formula>
    </cfRule>
  </conditionalFormatting>
  <pageMargins left="0.78740157480314965" right="0.19685039370078741" top="0.35433070866141736" bottom="0.23622047244094491" header="0.31496062992125984" footer="0.15748031496062992"/>
  <pageSetup paperSize="9" scale="37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99FF"/>
  </sheetPr>
  <dimension ref="A2:Q923"/>
  <sheetViews>
    <sheetView view="pageBreakPreview" topLeftCell="A22" zoomScaleSheetLayoutView="100" workbookViewId="0">
      <selection activeCell="I10" sqref="I10"/>
    </sheetView>
  </sheetViews>
  <sheetFormatPr defaultColWidth="8.85546875" defaultRowHeight="15" x14ac:dyDescent="0.25"/>
  <cols>
    <col min="1" max="1" width="4.5703125" style="42" customWidth="1"/>
    <col min="2" max="2" width="8.85546875" style="42"/>
    <col min="3" max="3" width="18.7109375" style="42" customWidth="1"/>
    <col min="4" max="4" width="23.5703125" style="42" customWidth="1"/>
    <col min="5" max="5" width="13" style="42" customWidth="1"/>
    <col min="6" max="6" width="16.85546875" style="42" customWidth="1"/>
    <col min="7" max="7" width="19.140625" style="42" customWidth="1"/>
    <col min="8" max="8" width="22.140625" style="42" customWidth="1"/>
    <col min="9" max="9" width="21.85546875" style="42" customWidth="1"/>
    <col min="10" max="10" width="22.42578125" style="42" customWidth="1"/>
    <col min="11" max="11" width="21.85546875" style="42" customWidth="1"/>
    <col min="12" max="12" width="16" style="42" customWidth="1"/>
    <col min="13" max="15" width="16.42578125" style="42" bestFit="1" customWidth="1"/>
    <col min="16" max="16384" width="8.85546875" style="42"/>
  </cols>
  <sheetData>
    <row r="2" spans="1:10" ht="19.149999999999999" customHeight="1" x14ac:dyDescent="0.3">
      <c r="B2" s="107"/>
      <c r="C2" s="1051" t="s">
        <v>158</v>
      </c>
      <c r="D2" s="1051"/>
      <c r="E2" s="1051"/>
      <c r="F2" s="1051"/>
      <c r="G2" s="1051"/>
      <c r="H2" s="1051"/>
      <c r="I2" s="1051"/>
      <c r="J2" s="1049">
        <v>4</v>
      </c>
    </row>
    <row r="3" spans="1:10" ht="19.149999999999999" customHeight="1" x14ac:dyDescent="0.3">
      <c r="A3" s="43"/>
      <c r="B3" s="108"/>
      <c r="C3" s="109"/>
      <c r="D3" s="109"/>
      <c r="E3" s="110" t="s">
        <v>159</v>
      </c>
      <c r="F3" s="438">
        <v>2022</v>
      </c>
      <c r="G3" s="111" t="s">
        <v>160</v>
      </c>
      <c r="H3" s="109"/>
      <c r="I3" s="109"/>
      <c r="J3" s="1050"/>
    </row>
    <row r="4" spans="1:10" ht="19.149999999999999" customHeight="1" x14ac:dyDescent="0.3">
      <c r="A4" s="43"/>
      <c r="B4" s="108"/>
      <c r="C4" s="109"/>
      <c r="D4" s="1052" t="s">
        <v>635</v>
      </c>
      <c r="E4" s="1052"/>
      <c r="F4" s="1052"/>
      <c r="G4" s="1052"/>
      <c r="H4" s="1052"/>
      <c r="I4" s="109"/>
      <c r="J4" s="107"/>
    </row>
    <row r="5" spans="1:10" ht="19.149999999999999" customHeight="1" x14ac:dyDescent="0.3">
      <c r="A5" s="43"/>
      <c r="B5" s="108"/>
      <c r="C5" s="1053" t="s">
        <v>161</v>
      </c>
      <c r="D5" s="1053"/>
      <c r="E5" s="1053"/>
      <c r="F5" s="1053"/>
      <c r="G5" s="1053"/>
      <c r="H5" s="1053"/>
      <c r="I5" s="1053"/>
      <c r="J5" s="107"/>
    </row>
    <row r="6" spans="1:10" ht="15" hidden="1" customHeight="1" x14ac:dyDescent="0.25">
      <c r="A6" s="43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36.6" customHeight="1" x14ac:dyDescent="0.25">
      <c r="A7" s="43"/>
      <c r="B7" s="43"/>
      <c r="C7" s="1054" t="s">
        <v>638</v>
      </c>
      <c r="D7" s="1054"/>
      <c r="E7" s="1054"/>
      <c r="F7" s="1054"/>
      <c r="G7" s="1054"/>
      <c r="H7" s="1054"/>
      <c r="I7" s="1054"/>
      <c r="J7" s="43"/>
    </row>
    <row r="8" spans="1:10" ht="15.75" x14ac:dyDescent="0.25">
      <c r="A8" s="43"/>
      <c r="B8" s="43"/>
      <c r="C8" s="1055" t="s">
        <v>162</v>
      </c>
      <c r="D8" s="1055"/>
      <c r="E8" s="1055"/>
      <c r="F8" s="1055"/>
      <c r="G8" s="1055"/>
      <c r="H8" s="1055"/>
      <c r="I8" s="1055"/>
      <c r="J8" s="43"/>
    </row>
    <row r="9" spans="1:10" ht="15.95" hidden="1" customHeight="1" x14ac:dyDescent="0.25">
      <c r="A9" s="43"/>
      <c r="B9" s="43"/>
      <c r="C9" s="608"/>
      <c r="D9" s="608"/>
      <c r="E9" s="608"/>
      <c r="F9" s="608"/>
      <c r="G9" s="608"/>
      <c r="H9" s="608"/>
      <c r="I9" s="608"/>
      <c r="J9" s="43"/>
    </row>
    <row r="10" spans="1:10" ht="21.95" customHeight="1" x14ac:dyDescent="0.3">
      <c r="A10" s="43"/>
      <c r="B10" s="43"/>
      <c r="C10" s="609" t="s">
        <v>163</v>
      </c>
      <c r="D10" s="608"/>
      <c r="E10" s="610" t="s">
        <v>701</v>
      </c>
      <c r="F10" s="611" t="s">
        <v>684</v>
      </c>
      <c r="G10" s="611">
        <v>2022</v>
      </c>
      <c r="H10" s="612" t="s">
        <v>164</v>
      </c>
      <c r="I10" s="608"/>
      <c r="J10" s="43"/>
    </row>
    <row r="11" spans="1:10" ht="15" customHeight="1" x14ac:dyDescent="0.25">
      <c r="A11" s="108"/>
      <c r="B11" s="108"/>
      <c r="C11" s="108"/>
      <c r="D11" s="108"/>
      <c r="E11" s="112" t="s">
        <v>186</v>
      </c>
      <c r="F11" s="112" t="s">
        <v>187</v>
      </c>
      <c r="G11" s="112" t="s">
        <v>188</v>
      </c>
      <c r="H11" s="108"/>
      <c r="I11" s="108"/>
      <c r="J11" s="108"/>
    </row>
    <row r="12" spans="1:10" ht="21.75" customHeight="1" x14ac:dyDescent="0.25">
      <c r="A12" s="1056" t="s">
        <v>100</v>
      </c>
      <c r="B12" s="1056"/>
      <c r="C12" s="1056"/>
      <c r="D12" s="1056"/>
      <c r="E12" s="1056"/>
      <c r="F12" s="1056"/>
      <c r="G12" s="1056"/>
      <c r="H12" s="1056"/>
      <c r="I12" s="1056"/>
      <c r="J12" s="1056"/>
    </row>
    <row r="13" spans="1:10" ht="18" customHeight="1" x14ac:dyDescent="0.25">
      <c r="A13" s="1005" t="s">
        <v>0</v>
      </c>
      <c r="B13" s="1005"/>
      <c r="C13" s="1005" t="s">
        <v>79</v>
      </c>
      <c r="D13" s="1005"/>
      <c r="E13" s="1005"/>
      <c r="F13" s="1005"/>
      <c r="G13" s="1005"/>
      <c r="H13" s="1005" t="s">
        <v>104</v>
      </c>
      <c r="I13" s="1005"/>
      <c r="J13" s="1005"/>
    </row>
    <row r="14" spans="1:10" ht="18.75" customHeight="1" x14ac:dyDescent="0.25">
      <c r="A14" s="1005"/>
      <c r="B14" s="1005"/>
      <c r="C14" s="1005"/>
      <c r="D14" s="1005"/>
      <c r="E14" s="1005"/>
      <c r="F14" s="1005"/>
      <c r="G14" s="1005"/>
      <c r="H14" s="46">
        <v>2022</v>
      </c>
      <c r="I14" s="46">
        <v>2023</v>
      </c>
      <c r="J14" s="46">
        <v>2024</v>
      </c>
    </row>
    <row r="15" spans="1:10" ht="16.5" x14ac:dyDescent="0.25">
      <c r="A15" s="1010">
        <v>211</v>
      </c>
      <c r="B15" s="1010"/>
      <c r="C15" s="1011" t="s">
        <v>101</v>
      </c>
      <c r="D15" s="1011"/>
      <c r="E15" s="1011"/>
      <c r="F15" s="1033" t="s">
        <v>156</v>
      </c>
      <c r="G15" s="1033"/>
      <c r="H15" s="47">
        <v>856771</v>
      </c>
      <c r="I15" s="47">
        <v>856771</v>
      </c>
      <c r="J15" s="47">
        <v>856771</v>
      </c>
    </row>
    <row r="16" spans="1:10" ht="16.5" x14ac:dyDescent="0.25">
      <c r="A16" s="1010">
        <v>211</v>
      </c>
      <c r="B16" s="1010"/>
      <c r="C16" s="1011" t="s">
        <v>101</v>
      </c>
      <c r="D16" s="1011"/>
      <c r="E16" s="1011"/>
      <c r="F16" s="1033" t="s">
        <v>157</v>
      </c>
      <c r="G16" s="1033"/>
      <c r="H16" s="47">
        <v>6791185</v>
      </c>
      <c r="I16" s="47">
        <v>7062832</v>
      </c>
      <c r="J16" s="47">
        <v>7345345</v>
      </c>
    </row>
    <row r="17" spans="1:13" ht="15.75" x14ac:dyDescent="0.25">
      <c r="A17" s="947" t="s">
        <v>313</v>
      </c>
      <c r="B17" s="948"/>
      <c r="C17" s="948"/>
      <c r="D17" s="948"/>
      <c r="E17" s="948"/>
      <c r="F17" s="948"/>
      <c r="G17" s="949"/>
      <c r="H17" s="201">
        <f>SUM(H15:H16)</f>
        <v>7647956</v>
      </c>
      <c r="I17" s="201">
        <f t="shared" ref="I17:J17" si="0">SUM(I15:I16)</f>
        <v>7919603</v>
      </c>
      <c r="J17" s="201">
        <f t="shared" si="0"/>
        <v>8202116</v>
      </c>
    </row>
    <row r="18" spans="1:13" ht="16.5" x14ac:dyDescent="0.25">
      <c r="A18" s="1010">
        <v>211</v>
      </c>
      <c r="B18" s="1010"/>
      <c r="C18" s="1011" t="s">
        <v>101</v>
      </c>
      <c r="D18" s="1011"/>
      <c r="E18" s="1011"/>
      <c r="F18" s="1033" t="s">
        <v>156</v>
      </c>
      <c r="G18" s="1033"/>
      <c r="H18" s="47">
        <v>588865</v>
      </c>
      <c r="I18" s="47">
        <v>588865</v>
      </c>
      <c r="J18" s="47">
        <v>588865</v>
      </c>
    </row>
    <row r="19" spans="1:13" ht="16.5" x14ac:dyDescent="0.25">
      <c r="A19" s="1010">
        <v>211</v>
      </c>
      <c r="B19" s="1010"/>
      <c r="C19" s="1011" t="s">
        <v>101</v>
      </c>
      <c r="D19" s="1011"/>
      <c r="E19" s="1011"/>
      <c r="F19" s="1033" t="s">
        <v>157</v>
      </c>
      <c r="G19" s="1033"/>
      <c r="H19" s="47">
        <v>1075504</v>
      </c>
      <c r="I19" s="47">
        <v>1118524</v>
      </c>
      <c r="J19" s="47">
        <v>1163265</v>
      </c>
    </row>
    <row r="20" spans="1:13" ht="15.75" x14ac:dyDescent="0.25">
      <c r="A20" s="947" t="s">
        <v>312</v>
      </c>
      <c r="B20" s="948"/>
      <c r="C20" s="948"/>
      <c r="D20" s="948"/>
      <c r="E20" s="948"/>
      <c r="F20" s="948"/>
      <c r="G20" s="949"/>
      <c r="H20" s="201">
        <f>SUM(H18:H19)</f>
        <v>1664369</v>
      </c>
      <c r="I20" s="201">
        <f t="shared" ref="I20:J20" si="1">SUM(I18:I19)</f>
        <v>1707389</v>
      </c>
      <c r="J20" s="201">
        <f t="shared" si="1"/>
        <v>1752130</v>
      </c>
    </row>
    <row r="21" spans="1:13" ht="15.75" x14ac:dyDescent="0.25">
      <c r="A21" s="970" t="s">
        <v>1</v>
      </c>
      <c r="B21" s="971"/>
      <c r="C21" s="971"/>
      <c r="D21" s="971"/>
      <c r="E21" s="971"/>
      <c r="F21" s="971"/>
      <c r="G21" s="972"/>
      <c r="H21" s="30">
        <f>H17+H20</f>
        <v>9312325</v>
      </c>
      <c r="I21" s="30">
        <f t="shared" ref="I21:J21" si="2">I17+I20</f>
        <v>9626992</v>
      </c>
      <c r="J21" s="30">
        <f t="shared" si="2"/>
        <v>9954246</v>
      </c>
    </row>
    <row r="22" spans="1:13" x14ac:dyDescent="0.25">
      <c r="B22" s="48" t="s">
        <v>81</v>
      </c>
      <c r="C22" s="48"/>
      <c r="D22" s="48"/>
    </row>
    <row r="23" spans="1:13" x14ac:dyDescent="0.25">
      <c r="A23" s="1057" t="s">
        <v>2</v>
      </c>
      <c r="B23" s="1057"/>
      <c r="C23" s="1057"/>
      <c r="D23" s="1057"/>
      <c r="E23" s="1057"/>
      <c r="F23" s="1057"/>
      <c r="G23" s="1057"/>
      <c r="H23" s="1057"/>
      <c r="I23" s="1057"/>
      <c r="J23" s="1057"/>
    </row>
    <row r="24" spans="1:13" x14ac:dyDescent="0.25">
      <c r="A24" s="1057"/>
      <c r="B24" s="1057"/>
      <c r="C24" s="1057"/>
      <c r="D24" s="1057"/>
      <c r="E24" s="1057"/>
      <c r="F24" s="1057"/>
      <c r="G24" s="1057"/>
      <c r="H24" s="1057"/>
      <c r="I24" s="1057"/>
      <c r="J24" s="1057"/>
    </row>
    <row r="25" spans="1:13" ht="15.75" x14ac:dyDescent="0.25">
      <c r="A25" s="1005" t="s">
        <v>0</v>
      </c>
      <c r="B25" s="1005"/>
      <c r="C25" s="1005" t="s">
        <v>79</v>
      </c>
      <c r="D25" s="1005"/>
      <c r="E25" s="1005"/>
      <c r="F25" s="1005"/>
      <c r="G25" s="1005"/>
      <c r="H25" s="1005" t="s">
        <v>104</v>
      </c>
      <c r="I25" s="1005"/>
      <c r="J25" s="1005"/>
    </row>
    <row r="26" spans="1:13" ht="15.75" x14ac:dyDescent="0.25">
      <c r="A26" s="1005"/>
      <c r="B26" s="1005"/>
      <c r="C26" s="1005"/>
      <c r="D26" s="1005"/>
      <c r="E26" s="1005"/>
      <c r="F26" s="1005"/>
      <c r="G26" s="1005"/>
      <c r="H26" s="105">
        <f>H14</f>
        <v>2022</v>
      </c>
      <c r="I26" s="105">
        <f>I14</f>
        <v>2023</v>
      </c>
      <c r="J26" s="105">
        <f>J14</f>
        <v>2024</v>
      </c>
    </row>
    <row r="27" spans="1:13" ht="16.5" x14ac:dyDescent="0.25">
      <c r="A27" s="1010">
        <v>213</v>
      </c>
      <c r="B27" s="1010"/>
      <c r="C27" s="1011" t="s">
        <v>102</v>
      </c>
      <c r="D27" s="1011"/>
      <c r="E27" s="1011"/>
      <c r="F27" s="1033" t="s">
        <v>156</v>
      </c>
      <c r="G27" s="1033"/>
      <c r="H27" s="47">
        <v>258744</v>
      </c>
      <c r="I27" s="47">
        <v>258744</v>
      </c>
      <c r="J27" s="47">
        <v>258744</v>
      </c>
      <c r="K27" s="49">
        <f>H15*30.2%</f>
        <v>258744.842</v>
      </c>
      <c r="L27" s="49">
        <f t="shared" ref="L27:M27" si="3">I15*30.2%</f>
        <v>258744.842</v>
      </c>
      <c r="M27" s="49">
        <f t="shared" si="3"/>
        <v>258744.842</v>
      </c>
    </row>
    <row r="28" spans="1:13" ht="16.5" x14ac:dyDescent="0.25">
      <c r="A28" s="1010">
        <v>213</v>
      </c>
      <c r="B28" s="1010"/>
      <c r="C28" s="1011" t="s">
        <v>102</v>
      </c>
      <c r="D28" s="1011"/>
      <c r="E28" s="1011"/>
      <c r="F28" s="1033" t="s">
        <v>157</v>
      </c>
      <c r="G28" s="1033"/>
      <c r="H28" s="47">
        <v>2050938</v>
      </c>
      <c r="I28" s="47">
        <v>2132975</v>
      </c>
      <c r="J28" s="47">
        <v>2218294</v>
      </c>
      <c r="K28" s="49">
        <f>H16*30.2%</f>
        <v>2050937.8699999999</v>
      </c>
      <c r="L28" s="49">
        <f t="shared" ref="L28:M28" si="4">I16*30.2%</f>
        <v>2132975.264</v>
      </c>
      <c r="M28" s="49">
        <f t="shared" si="4"/>
        <v>2218294.19</v>
      </c>
    </row>
    <row r="29" spans="1:13" ht="15.75" x14ac:dyDescent="0.25">
      <c r="A29" s="947" t="s">
        <v>311</v>
      </c>
      <c r="B29" s="948"/>
      <c r="C29" s="948"/>
      <c r="D29" s="948"/>
      <c r="E29" s="948"/>
      <c r="F29" s="948"/>
      <c r="G29" s="949"/>
      <c r="H29" s="201">
        <f>SUM(H27:H28)</f>
        <v>2309682</v>
      </c>
      <c r="I29" s="201">
        <f t="shared" ref="I29:J29" si="5">SUM(I27:I28)</f>
        <v>2391719</v>
      </c>
      <c r="J29" s="201">
        <f t="shared" si="5"/>
        <v>2477038</v>
      </c>
    </row>
    <row r="30" spans="1:13" ht="16.5" x14ac:dyDescent="0.25">
      <c r="A30" s="1010">
        <v>213</v>
      </c>
      <c r="B30" s="1010"/>
      <c r="C30" s="1011" t="s">
        <v>102</v>
      </c>
      <c r="D30" s="1011"/>
      <c r="E30" s="1011"/>
      <c r="F30" s="1033" t="s">
        <v>156</v>
      </c>
      <c r="G30" s="1033"/>
      <c r="H30" s="47">
        <v>177837</v>
      </c>
      <c r="I30" s="47">
        <v>177837</v>
      </c>
      <c r="J30" s="47">
        <v>177837</v>
      </c>
      <c r="K30" s="49">
        <f t="shared" ref="K30:M31" si="6">H18*30.2%</f>
        <v>177837.22999999998</v>
      </c>
      <c r="L30" s="49">
        <f t="shared" si="6"/>
        <v>177837.22999999998</v>
      </c>
      <c r="M30" s="49">
        <f t="shared" si="6"/>
        <v>177837.22999999998</v>
      </c>
    </row>
    <row r="31" spans="1:13" ht="16.5" x14ac:dyDescent="0.25">
      <c r="A31" s="1010">
        <v>213</v>
      </c>
      <c r="B31" s="1010"/>
      <c r="C31" s="1011" t="s">
        <v>102</v>
      </c>
      <c r="D31" s="1011"/>
      <c r="E31" s="1011"/>
      <c r="F31" s="1033" t="s">
        <v>157</v>
      </c>
      <c r="G31" s="1033"/>
      <c r="H31" s="47">
        <v>324802</v>
      </c>
      <c r="I31" s="47">
        <v>337794</v>
      </c>
      <c r="J31" s="47">
        <v>351306</v>
      </c>
      <c r="K31" s="49">
        <f t="shared" si="6"/>
        <v>324802.20799999998</v>
      </c>
      <c r="L31" s="49">
        <f t="shared" si="6"/>
        <v>337794.24799999996</v>
      </c>
      <c r="M31" s="49">
        <f>J19*30.2%</f>
        <v>351306.02999999997</v>
      </c>
    </row>
    <row r="32" spans="1:13" ht="15.75" x14ac:dyDescent="0.25">
      <c r="A32" s="947" t="s">
        <v>310</v>
      </c>
      <c r="B32" s="948"/>
      <c r="C32" s="948"/>
      <c r="D32" s="948"/>
      <c r="E32" s="948"/>
      <c r="F32" s="948"/>
      <c r="G32" s="949"/>
      <c r="H32" s="201">
        <f>SUM(H30:H31)</f>
        <v>502639</v>
      </c>
      <c r="I32" s="201">
        <f t="shared" ref="I32:J32" si="7">SUM(I30:I31)</f>
        <v>515631</v>
      </c>
      <c r="J32" s="201">
        <f t="shared" si="7"/>
        <v>529143</v>
      </c>
    </row>
    <row r="33" spans="1:13" ht="15.75" x14ac:dyDescent="0.25">
      <c r="A33" s="970" t="s">
        <v>3</v>
      </c>
      <c r="B33" s="971"/>
      <c r="C33" s="971"/>
      <c r="D33" s="971"/>
      <c r="E33" s="971"/>
      <c r="F33" s="971"/>
      <c r="G33" s="972"/>
      <c r="H33" s="30">
        <f>H29+H32</f>
        <v>2812321</v>
      </c>
      <c r="I33" s="30">
        <f t="shared" ref="I33:J33" si="8">I29+I32</f>
        <v>2907350</v>
      </c>
      <c r="J33" s="30">
        <f t="shared" si="8"/>
        <v>3006181</v>
      </c>
    </row>
    <row r="34" spans="1:13" s="107" customFormat="1" x14ac:dyDescent="0.25"/>
    <row r="35" spans="1:13" s="107" customFormat="1" hidden="1" x14ac:dyDescent="0.25">
      <c r="A35" s="1117" t="s">
        <v>551</v>
      </c>
      <c r="B35" s="1117"/>
      <c r="C35" s="1117"/>
      <c r="D35" s="1117"/>
      <c r="E35" s="1117"/>
      <c r="F35" s="1117"/>
      <c r="G35" s="1117"/>
      <c r="H35" s="1117"/>
      <c r="I35" s="1117"/>
      <c r="J35" s="1117"/>
    </row>
    <row r="36" spans="1:13" s="107" customFormat="1" hidden="1" x14ac:dyDescent="0.25">
      <c r="A36" s="1117"/>
      <c r="B36" s="1117"/>
      <c r="C36" s="1117"/>
      <c r="D36" s="1117"/>
      <c r="E36" s="1117"/>
      <c r="F36" s="1117"/>
      <c r="G36" s="1117"/>
      <c r="H36" s="1117"/>
      <c r="I36" s="1117"/>
      <c r="J36" s="1117"/>
    </row>
    <row r="37" spans="1:13" s="107" customFormat="1" ht="15.75" hidden="1" x14ac:dyDescent="0.25">
      <c r="A37" s="1079" t="s">
        <v>0</v>
      </c>
      <c r="B37" s="1079"/>
      <c r="C37" s="1079" t="s">
        <v>79</v>
      </c>
      <c r="D37" s="1079"/>
      <c r="E37" s="1079"/>
      <c r="F37" s="1079"/>
      <c r="G37" s="1079"/>
      <c r="H37" s="1079" t="s">
        <v>104</v>
      </c>
      <c r="I37" s="1079"/>
      <c r="J37" s="1079"/>
    </row>
    <row r="38" spans="1:13" s="107" customFormat="1" ht="15.75" hidden="1" x14ac:dyDescent="0.25">
      <c r="A38" s="1079"/>
      <c r="B38" s="1079"/>
      <c r="C38" s="1079"/>
      <c r="D38" s="1079"/>
      <c r="E38" s="1079"/>
      <c r="F38" s="1079"/>
      <c r="G38" s="1079"/>
      <c r="H38" s="105">
        <f>H26</f>
        <v>2022</v>
      </c>
      <c r="I38" s="105">
        <f>I26</f>
        <v>2023</v>
      </c>
      <c r="J38" s="105">
        <f>J26</f>
        <v>2024</v>
      </c>
    </row>
    <row r="39" spans="1:13" ht="16.5" hidden="1" x14ac:dyDescent="0.25">
      <c r="A39" s="1010">
        <v>226</v>
      </c>
      <c r="B39" s="1010"/>
      <c r="C39" s="1011" t="s">
        <v>10</v>
      </c>
      <c r="D39" s="1011"/>
      <c r="E39" s="1011"/>
      <c r="F39" s="1033" t="s">
        <v>157</v>
      </c>
      <c r="G39" s="1033"/>
      <c r="H39" s="47"/>
      <c r="I39" s="47"/>
      <c r="J39" s="47"/>
      <c r="K39" s="49">
        <f>H39*30.2%</f>
        <v>0</v>
      </c>
      <c r="L39" s="49">
        <f t="shared" ref="L39:M39" si="9">I39*30.2%</f>
        <v>0</v>
      </c>
      <c r="M39" s="49">
        <f t="shared" si="9"/>
        <v>0</v>
      </c>
    </row>
    <row r="40" spans="1:13" s="107" customFormat="1" ht="15.75" hidden="1" x14ac:dyDescent="0.25">
      <c r="A40" s="970" t="s">
        <v>587</v>
      </c>
      <c r="B40" s="971"/>
      <c r="C40" s="971"/>
      <c r="D40" s="971"/>
      <c r="E40" s="971"/>
      <c r="F40" s="971"/>
      <c r="G40" s="972"/>
      <c r="H40" s="30">
        <f>SUM(H39)</f>
        <v>0</v>
      </c>
      <c r="I40" s="30">
        <f t="shared" ref="I40:J40" si="10">SUM(I39)</f>
        <v>0</v>
      </c>
      <c r="J40" s="30">
        <f t="shared" si="10"/>
        <v>0</v>
      </c>
    </row>
    <row r="41" spans="1:13" s="107" customFormat="1" hidden="1" x14ac:dyDescent="0.25"/>
    <row r="42" spans="1:13" s="107" customFormat="1" hidden="1" x14ac:dyDescent="0.25">
      <c r="A42" s="1117" t="s">
        <v>552</v>
      </c>
      <c r="B42" s="1117"/>
      <c r="C42" s="1117"/>
      <c r="D42" s="1117"/>
      <c r="E42" s="1117"/>
      <c r="F42" s="1117"/>
      <c r="G42" s="1117"/>
      <c r="H42" s="1117"/>
      <c r="I42" s="1117"/>
      <c r="J42" s="1117"/>
    </row>
    <row r="43" spans="1:13" s="107" customFormat="1" hidden="1" x14ac:dyDescent="0.25">
      <c r="A43" s="1117"/>
      <c r="B43" s="1117"/>
      <c r="C43" s="1117"/>
      <c r="D43" s="1117"/>
      <c r="E43" s="1117"/>
      <c r="F43" s="1117"/>
      <c r="G43" s="1117"/>
      <c r="H43" s="1117"/>
      <c r="I43" s="1117"/>
      <c r="J43" s="1117"/>
    </row>
    <row r="44" spans="1:13" s="107" customFormat="1" ht="15.75" hidden="1" x14ac:dyDescent="0.25">
      <c r="A44" s="1079" t="s">
        <v>0</v>
      </c>
      <c r="B44" s="1079"/>
      <c r="C44" s="1079" t="s">
        <v>79</v>
      </c>
      <c r="D44" s="1079"/>
      <c r="E44" s="1079"/>
      <c r="F44" s="1079"/>
      <c r="G44" s="1079"/>
      <c r="H44" s="1079" t="s">
        <v>104</v>
      </c>
      <c r="I44" s="1079"/>
      <c r="J44" s="1079"/>
    </row>
    <row r="45" spans="1:13" s="107" customFormat="1" ht="15.75" hidden="1" x14ac:dyDescent="0.25">
      <c r="A45" s="1079"/>
      <c r="B45" s="1079"/>
      <c r="C45" s="1079"/>
      <c r="D45" s="1079"/>
      <c r="E45" s="1079"/>
      <c r="F45" s="1079"/>
      <c r="G45" s="1079"/>
      <c r="H45" s="105">
        <f>H38</f>
        <v>2022</v>
      </c>
      <c r="I45" s="105">
        <f t="shared" ref="I45:J45" si="11">I38</f>
        <v>2023</v>
      </c>
      <c r="J45" s="105">
        <f t="shared" si="11"/>
        <v>2024</v>
      </c>
    </row>
    <row r="46" spans="1:13" ht="16.5" hidden="1" x14ac:dyDescent="0.25">
      <c r="A46" s="1010">
        <v>226</v>
      </c>
      <c r="B46" s="1010"/>
      <c r="C46" s="1011" t="s">
        <v>10</v>
      </c>
      <c r="D46" s="1011"/>
      <c r="E46" s="1011"/>
      <c r="F46" s="1033" t="s">
        <v>157</v>
      </c>
      <c r="G46" s="1033"/>
      <c r="H46" s="47"/>
      <c r="I46" s="47"/>
      <c r="J46" s="47"/>
      <c r="K46" s="49">
        <f>H39*30.2%</f>
        <v>0</v>
      </c>
      <c r="L46" s="49">
        <f t="shared" ref="L46:M46" si="12">I39*30.2%</f>
        <v>0</v>
      </c>
      <c r="M46" s="49">
        <f t="shared" si="12"/>
        <v>0</v>
      </c>
    </row>
    <row r="47" spans="1:13" s="107" customFormat="1" ht="15.75" hidden="1" x14ac:dyDescent="0.25">
      <c r="A47" s="970" t="s">
        <v>311</v>
      </c>
      <c r="B47" s="971"/>
      <c r="C47" s="971"/>
      <c r="D47" s="971"/>
      <c r="E47" s="971"/>
      <c r="F47" s="971"/>
      <c r="G47" s="972"/>
      <c r="H47" s="30">
        <f>SUM(H46)</f>
        <v>0</v>
      </c>
      <c r="I47" s="30">
        <f t="shared" ref="I47" si="13">SUM(I46)</f>
        <v>0</v>
      </c>
      <c r="J47" s="30">
        <f t="shared" ref="J47" si="14">SUM(J46)</f>
        <v>0</v>
      </c>
    </row>
    <row r="48" spans="1:13" s="107" customFormat="1" hidden="1" x14ac:dyDescent="0.25">
      <c r="K48" s="1118" t="s">
        <v>565</v>
      </c>
      <c r="L48" s="1118"/>
      <c r="M48" s="1118"/>
    </row>
    <row r="49" spans="1:13" s="107" customFormat="1" ht="15.75" hidden="1" x14ac:dyDescent="0.25">
      <c r="A49" s="1056" t="s">
        <v>553</v>
      </c>
      <c r="B49" s="1056"/>
      <c r="C49" s="1056"/>
      <c r="D49" s="1056"/>
      <c r="E49" s="1056"/>
      <c r="F49" s="1056"/>
      <c r="G49" s="1056"/>
      <c r="H49" s="1056"/>
      <c r="I49" s="1056"/>
      <c r="J49" s="1056"/>
      <c r="K49" s="478">
        <f>H39+H46</f>
        <v>0</v>
      </c>
      <c r="L49" s="478">
        <f t="shared" ref="L49:M49" si="15">I39+I46</f>
        <v>0</v>
      </c>
      <c r="M49" s="478">
        <f t="shared" si="15"/>
        <v>0</v>
      </c>
    </row>
    <row r="50" spans="1:13" s="107" customFormat="1" ht="28.5" hidden="1" customHeight="1" x14ac:dyDescent="0.25">
      <c r="A50" s="986" t="s">
        <v>106</v>
      </c>
      <c r="B50" s="986" t="s">
        <v>0</v>
      </c>
      <c r="C50" s="986" t="s">
        <v>105</v>
      </c>
      <c r="D50" s="986" t="s">
        <v>79</v>
      </c>
      <c r="E50" s="1081" t="s">
        <v>49</v>
      </c>
      <c r="F50" s="1081" t="s">
        <v>89</v>
      </c>
      <c r="G50" s="1080" t="s">
        <v>111</v>
      </c>
      <c r="H50" s="1079" t="s">
        <v>104</v>
      </c>
      <c r="I50" s="1079"/>
      <c r="J50" s="1079"/>
    </row>
    <row r="51" spans="1:13" s="107" customFormat="1" ht="48.75" hidden="1" customHeight="1" x14ac:dyDescent="0.25">
      <c r="A51" s="987"/>
      <c r="B51" s="987"/>
      <c r="C51" s="987"/>
      <c r="D51" s="987"/>
      <c r="E51" s="1081"/>
      <c r="F51" s="1081"/>
      <c r="G51" s="1080"/>
      <c r="H51" s="105">
        <f>H14</f>
        <v>2022</v>
      </c>
      <c r="I51" s="105">
        <f t="shared" ref="I51:J51" si="16">I14</f>
        <v>2023</v>
      </c>
      <c r="J51" s="105">
        <f t="shared" si="16"/>
        <v>2024</v>
      </c>
    </row>
    <row r="52" spans="1:13" ht="46.5" hidden="1" customHeight="1" x14ac:dyDescent="0.25">
      <c r="A52" s="1012">
        <v>1</v>
      </c>
      <c r="B52" s="1015">
        <v>212</v>
      </c>
      <c r="C52" s="1082" t="s">
        <v>5</v>
      </c>
      <c r="D52" s="51" t="s">
        <v>6</v>
      </c>
      <c r="E52" s="52"/>
      <c r="F52" s="47"/>
      <c r="G52" s="53"/>
      <c r="H52" s="47"/>
      <c r="I52" s="47"/>
      <c r="J52" s="47"/>
    </row>
    <row r="53" spans="1:13" ht="44.25" hidden="1" customHeight="1" x14ac:dyDescent="0.25">
      <c r="A53" s="1013"/>
      <c r="B53" s="1016"/>
      <c r="C53" s="1083"/>
      <c r="D53" s="51" t="s">
        <v>7</v>
      </c>
      <c r="E53" s="52"/>
      <c r="F53" s="47"/>
      <c r="G53" s="53"/>
      <c r="H53" s="47"/>
      <c r="I53" s="47"/>
      <c r="J53" s="47"/>
    </row>
    <row r="54" spans="1:13" ht="14.25" hidden="1" customHeight="1" x14ac:dyDescent="0.25">
      <c r="A54" s="1013"/>
      <c r="B54" s="1016"/>
      <c r="C54" s="1084"/>
      <c r="D54" s="51"/>
      <c r="E54" s="52"/>
      <c r="F54" s="47"/>
      <c r="G54" s="53"/>
      <c r="H54" s="47"/>
      <c r="I54" s="47"/>
      <c r="J54" s="47"/>
      <c r="K54" s="54"/>
    </row>
    <row r="55" spans="1:13" ht="14.25" hidden="1" customHeight="1" x14ac:dyDescent="0.25">
      <c r="A55" s="1014"/>
      <c r="B55" s="1017"/>
      <c r="C55" s="376" t="s">
        <v>371</v>
      </c>
      <c r="D55" s="370"/>
      <c r="E55" s="371"/>
      <c r="F55" s="372"/>
      <c r="G55" s="373"/>
      <c r="H55" s="202">
        <f>SUM(H52:H54)</f>
        <v>0</v>
      </c>
      <c r="I55" s="202">
        <f t="shared" ref="I55:J55" si="17">SUM(I52:I54)</f>
        <v>0</v>
      </c>
      <c r="J55" s="202">
        <f t="shared" si="17"/>
        <v>0</v>
      </c>
    </row>
    <row r="56" spans="1:13" ht="42.75" hidden="1" customHeight="1" x14ac:dyDescent="0.25">
      <c r="A56" s="958">
        <v>2</v>
      </c>
      <c r="B56" s="868">
        <v>222</v>
      </c>
      <c r="C56" s="871" t="s">
        <v>8</v>
      </c>
      <c r="D56" s="51" t="s">
        <v>9</v>
      </c>
      <c r="E56" s="52"/>
      <c r="F56" s="47"/>
      <c r="G56" s="53"/>
      <c r="H56" s="47"/>
      <c r="I56" s="47"/>
      <c r="J56" s="47"/>
    </row>
    <row r="57" spans="1:13" ht="14.25" hidden="1" customHeight="1" x14ac:dyDescent="0.25">
      <c r="A57" s="959"/>
      <c r="B57" s="869"/>
      <c r="C57" s="872"/>
      <c r="D57" s="51"/>
      <c r="E57" s="52"/>
      <c r="F57" s="47"/>
      <c r="G57" s="53"/>
      <c r="H57" s="47"/>
      <c r="I57" s="47"/>
      <c r="J57" s="47"/>
    </row>
    <row r="58" spans="1:13" ht="14.25" hidden="1" customHeight="1" x14ac:dyDescent="0.25">
      <c r="A58" s="959"/>
      <c r="B58" s="869"/>
      <c r="C58" s="873"/>
      <c r="D58" s="51"/>
      <c r="E58" s="52"/>
      <c r="F58" s="47"/>
      <c r="G58" s="53"/>
      <c r="H58" s="47"/>
      <c r="I58" s="47"/>
      <c r="J58" s="47"/>
    </row>
    <row r="59" spans="1:13" ht="14.25" hidden="1" customHeight="1" x14ac:dyDescent="0.25">
      <c r="A59" s="960"/>
      <c r="B59" s="870"/>
      <c r="C59" s="374" t="s">
        <v>372</v>
      </c>
      <c r="D59" s="370"/>
      <c r="E59" s="371"/>
      <c r="F59" s="372"/>
      <c r="G59" s="373"/>
      <c r="H59" s="202">
        <f>SUM(H56:H58)</f>
        <v>0</v>
      </c>
      <c r="I59" s="202">
        <f t="shared" ref="I59:J59" si="18">SUM(I56:I58)</f>
        <v>0</v>
      </c>
      <c r="J59" s="202">
        <f t="shared" si="18"/>
        <v>0</v>
      </c>
    </row>
    <row r="60" spans="1:13" ht="44.25" hidden="1" customHeight="1" x14ac:dyDescent="0.25">
      <c r="A60" s="958">
        <v>3</v>
      </c>
      <c r="B60" s="868">
        <v>226</v>
      </c>
      <c r="C60" s="871" t="s">
        <v>10</v>
      </c>
      <c r="D60" s="51" t="s">
        <v>11</v>
      </c>
      <c r="E60" s="52"/>
      <c r="F60" s="47"/>
      <c r="G60" s="53"/>
      <c r="H60" s="47"/>
      <c r="I60" s="47"/>
      <c r="J60" s="47"/>
    </row>
    <row r="61" spans="1:13" ht="14.25" hidden="1" customHeight="1" x14ac:dyDescent="0.25">
      <c r="A61" s="959"/>
      <c r="B61" s="869"/>
      <c r="C61" s="872"/>
      <c r="D61" s="51"/>
      <c r="E61" s="52"/>
      <c r="F61" s="47"/>
      <c r="G61" s="53"/>
      <c r="H61" s="47"/>
      <c r="I61" s="47"/>
      <c r="J61" s="47"/>
    </row>
    <row r="62" spans="1:13" ht="14.25" hidden="1" customHeight="1" x14ac:dyDescent="0.25">
      <c r="A62" s="959"/>
      <c r="B62" s="869"/>
      <c r="C62" s="873"/>
      <c r="D62" s="51"/>
      <c r="E62" s="52"/>
      <c r="F62" s="47"/>
      <c r="G62" s="53"/>
      <c r="H62" s="47"/>
      <c r="I62" s="47"/>
      <c r="J62" s="47"/>
    </row>
    <row r="63" spans="1:13" ht="14.25" hidden="1" customHeight="1" x14ac:dyDescent="0.25">
      <c r="A63" s="960"/>
      <c r="B63" s="870"/>
      <c r="C63" s="374" t="s">
        <v>373</v>
      </c>
      <c r="D63" s="370"/>
      <c r="E63" s="371"/>
      <c r="F63" s="372"/>
      <c r="G63" s="373"/>
      <c r="H63" s="202">
        <f>SUM(H60:H62)</f>
        <v>0</v>
      </c>
      <c r="I63" s="202">
        <f>SUM(I60:I62)</f>
        <v>0</v>
      </c>
      <c r="J63" s="202">
        <f>SUM(J60:J62)</f>
        <v>0</v>
      </c>
    </row>
    <row r="64" spans="1:13" ht="45" hidden="1" customHeight="1" x14ac:dyDescent="0.25">
      <c r="A64" s="958">
        <v>4</v>
      </c>
      <c r="B64" s="868">
        <v>262</v>
      </c>
      <c r="C64" s="871" t="s">
        <v>353</v>
      </c>
      <c r="D64" s="316" t="s">
        <v>374</v>
      </c>
      <c r="E64" s="235"/>
      <c r="F64" s="78"/>
      <c r="G64" s="236"/>
      <c r="H64" s="78"/>
      <c r="I64" s="78"/>
      <c r="J64" s="78"/>
    </row>
    <row r="65" spans="1:11" ht="49.5" hidden="1" customHeight="1" x14ac:dyDescent="0.25">
      <c r="A65" s="959"/>
      <c r="B65" s="869"/>
      <c r="C65" s="872"/>
      <c r="D65" s="234"/>
      <c r="E65" s="235"/>
      <c r="F65" s="78"/>
      <c r="G65" s="236"/>
      <c r="H65" s="78"/>
      <c r="I65" s="78"/>
      <c r="J65" s="78"/>
    </row>
    <row r="66" spans="1:11" ht="35.25" hidden="1" customHeight="1" x14ac:dyDescent="0.25">
      <c r="A66" s="959"/>
      <c r="B66" s="869"/>
      <c r="C66" s="873"/>
      <c r="D66" s="234"/>
      <c r="E66" s="235"/>
      <c r="F66" s="78"/>
      <c r="G66" s="236"/>
      <c r="H66" s="78"/>
      <c r="I66" s="78"/>
      <c r="J66" s="78"/>
    </row>
    <row r="67" spans="1:11" ht="14.25" hidden="1" customHeight="1" x14ac:dyDescent="0.25">
      <c r="A67" s="960"/>
      <c r="B67" s="870"/>
      <c r="C67" s="375" t="s">
        <v>454</v>
      </c>
      <c r="D67" s="377"/>
      <c r="E67" s="378"/>
      <c r="F67" s="202"/>
      <c r="G67" s="379"/>
      <c r="H67" s="202">
        <f>SUM(H64:H66)</f>
        <v>0</v>
      </c>
      <c r="I67" s="202">
        <f t="shared" ref="I67:J67" si="19">SUM(I64:I66)</f>
        <v>0</v>
      </c>
      <c r="J67" s="202">
        <f t="shared" si="19"/>
        <v>0</v>
      </c>
    </row>
    <row r="68" spans="1:11" ht="32.25" hidden="1" customHeight="1" x14ac:dyDescent="0.25">
      <c r="A68" s="958">
        <v>5</v>
      </c>
      <c r="B68" s="868">
        <v>266</v>
      </c>
      <c r="C68" s="871" t="s">
        <v>354</v>
      </c>
      <c r="D68" s="317" t="s">
        <v>375</v>
      </c>
      <c r="E68" s="52"/>
      <c r="F68" s="47"/>
      <c r="G68" s="53"/>
      <c r="H68" s="78"/>
      <c r="I68" s="78"/>
      <c r="J68" s="78"/>
    </row>
    <row r="69" spans="1:11" ht="39.75" hidden="1" customHeight="1" x14ac:dyDescent="0.25">
      <c r="A69" s="959"/>
      <c r="B69" s="869"/>
      <c r="C69" s="872"/>
      <c r="D69" s="369" t="s">
        <v>82</v>
      </c>
      <c r="E69" s="52"/>
      <c r="F69" s="47"/>
      <c r="G69" s="53"/>
      <c r="H69" s="47"/>
      <c r="I69" s="47"/>
      <c r="J69" s="47"/>
      <c r="K69" s="54">
        <f>E69*F69*12</f>
        <v>0</v>
      </c>
    </row>
    <row r="70" spans="1:11" ht="14.25" hidden="1" customHeight="1" x14ac:dyDescent="0.25">
      <c r="A70" s="959"/>
      <c r="B70" s="869"/>
      <c r="C70" s="873"/>
      <c r="D70" s="51"/>
      <c r="E70" s="52"/>
      <c r="F70" s="47"/>
      <c r="G70" s="53"/>
      <c r="H70" s="47"/>
      <c r="I70" s="47"/>
      <c r="J70" s="47"/>
      <c r="K70" s="54"/>
    </row>
    <row r="71" spans="1:11" ht="14.25" hidden="1" customHeight="1" x14ac:dyDescent="0.25">
      <c r="A71" s="960"/>
      <c r="B71" s="870"/>
      <c r="C71" s="375" t="s">
        <v>453</v>
      </c>
      <c r="D71" s="377"/>
      <c r="E71" s="378"/>
      <c r="F71" s="202"/>
      <c r="G71" s="379"/>
      <c r="H71" s="202">
        <f>SUM(H68:H70)</f>
        <v>0</v>
      </c>
      <c r="I71" s="202">
        <f t="shared" ref="I71:J71" si="20">SUM(I68:I70)</f>
        <v>0</v>
      </c>
      <c r="J71" s="202">
        <f t="shared" si="20"/>
        <v>0</v>
      </c>
    </row>
    <row r="72" spans="1:11" ht="30" hidden="1" customHeight="1" x14ac:dyDescent="0.25">
      <c r="A72" s="958">
        <v>6</v>
      </c>
      <c r="B72" s="868">
        <v>290</v>
      </c>
      <c r="C72" s="871" t="s">
        <v>12</v>
      </c>
      <c r="D72" s="51" t="s">
        <v>13</v>
      </c>
      <c r="E72" s="52"/>
      <c r="F72" s="47"/>
      <c r="G72" s="53"/>
      <c r="H72" s="47"/>
      <c r="I72" s="47"/>
      <c r="J72" s="47"/>
    </row>
    <row r="73" spans="1:11" ht="14.25" hidden="1" customHeight="1" x14ac:dyDescent="0.25">
      <c r="A73" s="959"/>
      <c r="B73" s="869"/>
      <c r="C73" s="872"/>
      <c r="D73" s="51"/>
      <c r="E73" s="52"/>
      <c r="F73" s="47"/>
      <c r="G73" s="53"/>
      <c r="H73" s="47"/>
      <c r="I73" s="47"/>
      <c r="J73" s="47"/>
    </row>
    <row r="74" spans="1:11" ht="14.25" hidden="1" customHeight="1" x14ac:dyDescent="0.25">
      <c r="A74" s="959"/>
      <c r="B74" s="869"/>
      <c r="C74" s="873"/>
      <c r="D74" s="51"/>
      <c r="E74" s="52"/>
      <c r="F74" s="47"/>
      <c r="G74" s="53"/>
      <c r="H74" s="47"/>
      <c r="I74" s="47"/>
      <c r="J74" s="47"/>
    </row>
    <row r="75" spans="1:11" ht="14.25" hidden="1" customHeight="1" x14ac:dyDescent="0.25">
      <c r="A75" s="960"/>
      <c r="B75" s="870"/>
      <c r="C75" s="374" t="s">
        <v>376</v>
      </c>
      <c r="D75" s="377"/>
      <c r="E75" s="378"/>
      <c r="F75" s="202"/>
      <c r="G75" s="379"/>
      <c r="H75" s="202">
        <f>SUM(H72:H74)</f>
        <v>0</v>
      </c>
      <c r="I75" s="202">
        <f t="shared" ref="I75:J75" si="21">SUM(I72:I74)</f>
        <v>0</v>
      </c>
      <c r="J75" s="202">
        <f t="shared" si="21"/>
        <v>0</v>
      </c>
    </row>
    <row r="76" spans="1:11" ht="14.25" hidden="1" customHeight="1" x14ac:dyDescent="0.25">
      <c r="A76" s="947" t="s">
        <v>389</v>
      </c>
      <c r="B76" s="948"/>
      <c r="C76" s="948"/>
      <c r="D76" s="948"/>
      <c r="E76" s="948"/>
      <c r="F76" s="948"/>
      <c r="G76" s="949"/>
      <c r="H76" s="202">
        <f>H75+H71+H67+H63+H59+H55</f>
        <v>0</v>
      </c>
      <c r="I76" s="202">
        <f t="shared" ref="I76:J76" si="22">I75+I71+I67+I63+I59+I55</f>
        <v>0</v>
      </c>
      <c r="J76" s="202">
        <f t="shared" si="22"/>
        <v>0</v>
      </c>
    </row>
    <row r="77" spans="1:11" ht="47.25" hidden="1" customHeight="1" x14ac:dyDescent="0.25">
      <c r="A77" s="1012">
        <v>1</v>
      </c>
      <c r="B77" s="1015">
        <v>212</v>
      </c>
      <c r="C77" s="1082" t="s">
        <v>5</v>
      </c>
      <c r="D77" s="51" t="s">
        <v>6</v>
      </c>
      <c r="E77" s="52"/>
      <c r="F77" s="47"/>
      <c r="G77" s="53"/>
      <c r="H77" s="47"/>
      <c r="I77" s="47"/>
      <c r="J77" s="47"/>
    </row>
    <row r="78" spans="1:11" ht="47.25" hidden="1" customHeight="1" x14ac:dyDescent="0.25">
      <c r="A78" s="1013"/>
      <c r="B78" s="1016"/>
      <c r="C78" s="1083"/>
      <c r="D78" s="51" t="s">
        <v>7</v>
      </c>
      <c r="E78" s="52"/>
      <c r="F78" s="47"/>
      <c r="G78" s="53"/>
      <c r="H78" s="47"/>
      <c r="I78" s="47"/>
      <c r="J78" s="47"/>
    </row>
    <row r="79" spans="1:11" ht="14.25" hidden="1" customHeight="1" x14ac:dyDescent="0.25">
      <c r="A79" s="1013"/>
      <c r="B79" s="1016"/>
      <c r="C79" s="1084"/>
      <c r="D79" s="51"/>
      <c r="E79" s="52"/>
      <c r="F79" s="47"/>
      <c r="G79" s="53"/>
      <c r="H79" s="47"/>
      <c r="I79" s="47"/>
      <c r="J79" s="47"/>
      <c r="K79" s="54">
        <f>E79*F79*12</f>
        <v>0</v>
      </c>
    </row>
    <row r="80" spans="1:11" ht="14.25" hidden="1" customHeight="1" x14ac:dyDescent="0.25">
      <c r="A80" s="1014"/>
      <c r="B80" s="1017"/>
      <c r="C80" s="376" t="s">
        <v>371</v>
      </c>
      <c r="D80" s="370"/>
      <c r="E80" s="371"/>
      <c r="F80" s="372"/>
      <c r="G80" s="373"/>
      <c r="H80" s="202">
        <f>SUM(H77:H79)</f>
        <v>0</v>
      </c>
      <c r="I80" s="202">
        <f t="shared" ref="I80:J80" si="23">SUM(I77:I79)</f>
        <v>0</v>
      </c>
      <c r="J80" s="202">
        <f t="shared" si="23"/>
        <v>0</v>
      </c>
    </row>
    <row r="81" spans="1:11" ht="41.25" hidden="1" customHeight="1" x14ac:dyDescent="0.25">
      <c r="A81" s="958">
        <v>2</v>
      </c>
      <c r="B81" s="868">
        <v>222</v>
      </c>
      <c r="C81" s="871" t="s">
        <v>8</v>
      </c>
      <c r="D81" s="51" t="s">
        <v>9</v>
      </c>
      <c r="E81" s="52"/>
      <c r="F81" s="47"/>
      <c r="G81" s="53"/>
      <c r="H81" s="47"/>
      <c r="I81" s="47"/>
      <c r="J81" s="47"/>
    </row>
    <row r="82" spans="1:11" ht="14.25" hidden="1" customHeight="1" x14ac:dyDescent="0.25">
      <c r="A82" s="959"/>
      <c r="B82" s="869"/>
      <c r="C82" s="872"/>
      <c r="D82" s="51"/>
      <c r="E82" s="52"/>
      <c r="F82" s="47"/>
      <c r="G82" s="53"/>
      <c r="H82" s="47"/>
      <c r="I82" s="47"/>
      <c r="J82" s="47"/>
    </row>
    <row r="83" spans="1:11" ht="14.25" hidden="1" customHeight="1" x14ac:dyDescent="0.25">
      <c r="A83" s="959"/>
      <c r="B83" s="869"/>
      <c r="C83" s="873"/>
      <c r="D83" s="51"/>
      <c r="E83" s="52"/>
      <c r="F83" s="47"/>
      <c r="G83" s="53"/>
      <c r="H83" s="47"/>
      <c r="I83" s="47"/>
      <c r="J83" s="47"/>
    </row>
    <row r="84" spans="1:11" ht="14.25" hidden="1" customHeight="1" x14ac:dyDescent="0.25">
      <c r="A84" s="960"/>
      <c r="B84" s="870"/>
      <c r="C84" s="374" t="s">
        <v>372</v>
      </c>
      <c r="D84" s="370"/>
      <c r="E84" s="371"/>
      <c r="F84" s="372"/>
      <c r="G84" s="373"/>
      <c r="H84" s="202">
        <f>SUM(H81:H83)</f>
        <v>0</v>
      </c>
      <c r="I84" s="202">
        <f t="shared" ref="I84:J84" si="24">SUM(I81:I83)</f>
        <v>0</v>
      </c>
      <c r="J84" s="202">
        <f t="shared" si="24"/>
        <v>0</v>
      </c>
    </row>
    <row r="85" spans="1:11" ht="50.25" hidden="1" customHeight="1" x14ac:dyDescent="0.25">
      <c r="A85" s="958">
        <v>3</v>
      </c>
      <c r="B85" s="868">
        <v>226</v>
      </c>
      <c r="C85" s="871" t="s">
        <v>10</v>
      </c>
      <c r="D85" s="51" t="s">
        <v>11</v>
      </c>
      <c r="E85" s="52"/>
      <c r="F85" s="47"/>
      <c r="G85" s="53"/>
      <c r="H85" s="47"/>
      <c r="I85" s="47"/>
      <c r="J85" s="47"/>
    </row>
    <row r="86" spans="1:11" ht="14.25" hidden="1" customHeight="1" x14ac:dyDescent="0.25">
      <c r="A86" s="959"/>
      <c r="B86" s="869"/>
      <c r="C86" s="872"/>
      <c r="D86" s="51"/>
      <c r="E86" s="52"/>
      <c r="F86" s="47"/>
      <c r="G86" s="53"/>
      <c r="H86" s="47"/>
      <c r="I86" s="47"/>
      <c r="J86" s="47"/>
    </row>
    <row r="87" spans="1:11" ht="14.25" hidden="1" customHeight="1" x14ac:dyDescent="0.25">
      <c r="A87" s="959"/>
      <c r="B87" s="869"/>
      <c r="C87" s="873"/>
      <c r="D87" s="51"/>
      <c r="E87" s="52"/>
      <c r="F87" s="47"/>
      <c r="G87" s="53"/>
      <c r="H87" s="47"/>
      <c r="I87" s="47"/>
      <c r="J87" s="47"/>
    </row>
    <row r="88" spans="1:11" ht="14.25" hidden="1" customHeight="1" x14ac:dyDescent="0.25">
      <c r="A88" s="960"/>
      <c r="B88" s="870"/>
      <c r="C88" s="374" t="s">
        <v>373</v>
      </c>
      <c r="D88" s="370"/>
      <c r="E88" s="371"/>
      <c r="F88" s="372"/>
      <c r="G88" s="373"/>
      <c r="H88" s="202">
        <f>SUM(H85:H87)</f>
        <v>0</v>
      </c>
      <c r="I88" s="202">
        <f>SUM(I85:I87)</f>
        <v>0</v>
      </c>
      <c r="J88" s="202">
        <f>SUM(J85:J87)</f>
        <v>0</v>
      </c>
    </row>
    <row r="89" spans="1:11" ht="36.75" hidden="1" customHeight="1" x14ac:dyDescent="0.25">
      <c r="A89" s="958">
        <v>4</v>
      </c>
      <c r="B89" s="868">
        <v>262</v>
      </c>
      <c r="C89" s="871" t="s">
        <v>353</v>
      </c>
      <c r="D89" s="316" t="s">
        <v>374</v>
      </c>
      <c r="E89" s="235"/>
      <c r="F89" s="78"/>
      <c r="G89" s="236"/>
      <c r="H89" s="78"/>
      <c r="I89" s="78"/>
      <c r="J89" s="78"/>
    </row>
    <row r="90" spans="1:11" ht="15.75" hidden="1" x14ac:dyDescent="0.25">
      <c r="A90" s="959"/>
      <c r="B90" s="869"/>
      <c r="C90" s="872"/>
      <c r="D90" s="234"/>
      <c r="E90" s="235"/>
      <c r="F90" s="78"/>
      <c r="G90" s="236"/>
      <c r="H90" s="78"/>
      <c r="I90" s="78"/>
      <c r="J90" s="78"/>
    </row>
    <row r="91" spans="1:11" ht="15.75" hidden="1" x14ac:dyDescent="0.25">
      <c r="A91" s="959"/>
      <c r="B91" s="869"/>
      <c r="C91" s="873"/>
      <c r="D91" s="234"/>
      <c r="E91" s="235"/>
      <c r="F91" s="78"/>
      <c r="G91" s="236"/>
      <c r="H91" s="78"/>
      <c r="I91" s="78"/>
      <c r="J91" s="78"/>
    </row>
    <row r="92" spans="1:11" ht="15.75" hidden="1" x14ac:dyDescent="0.25">
      <c r="A92" s="960"/>
      <c r="B92" s="870"/>
      <c r="C92" s="375" t="s">
        <v>454</v>
      </c>
      <c r="D92" s="377"/>
      <c r="E92" s="378"/>
      <c r="F92" s="202"/>
      <c r="G92" s="379"/>
      <c r="H92" s="202">
        <f>SUM(H89:H91)</f>
        <v>0</v>
      </c>
      <c r="I92" s="202">
        <f t="shared" ref="I92" si="25">SUM(I89:I91)</f>
        <v>0</v>
      </c>
      <c r="J92" s="202">
        <f t="shared" ref="J92" si="26">SUM(J89:J91)</f>
        <v>0</v>
      </c>
    </row>
    <row r="93" spans="1:11" ht="25.5" hidden="1" x14ac:dyDescent="0.25">
      <c r="A93" s="958">
        <v>5</v>
      </c>
      <c r="B93" s="868">
        <v>266</v>
      </c>
      <c r="C93" s="871" t="s">
        <v>354</v>
      </c>
      <c r="D93" s="317" t="s">
        <v>375</v>
      </c>
      <c r="E93" s="52"/>
      <c r="F93" s="47"/>
      <c r="G93" s="53"/>
      <c r="H93" s="78"/>
      <c r="I93" s="78"/>
      <c r="J93" s="78"/>
    </row>
    <row r="94" spans="1:11" ht="38.25" hidden="1" x14ac:dyDescent="0.25">
      <c r="A94" s="959"/>
      <c r="B94" s="869"/>
      <c r="C94" s="872"/>
      <c r="D94" s="369" t="s">
        <v>82</v>
      </c>
      <c r="E94" s="52"/>
      <c r="F94" s="47"/>
      <c r="G94" s="53"/>
      <c r="H94" s="47"/>
      <c r="I94" s="47"/>
      <c r="J94" s="47"/>
      <c r="K94" s="54">
        <f>E94*F94*12</f>
        <v>0</v>
      </c>
    </row>
    <row r="95" spans="1:11" ht="15.75" hidden="1" x14ac:dyDescent="0.25">
      <c r="A95" s="959"/>
      <c r="B95" s="869"/>
      <c r="C95" s="873"/>
      <c r="D95" s="51"/>
      <c r="E95" s="52"/>
      <c r="F95" s="47"/>
      <c r="G95" s="53"/>
      <c r="H95" s="47"/>
      <c r="I95" s="47"/>
      <c r="J95" s="47"/>
      <c r="K95" s="54"/>
    </row>
    <row r="96" spans="1:11" ht="15.75" hidden="1" x14ac:dyDescent="0.25">
      <c r="A96" s="960"/>
      <c r="B96" s="870"/>
      <c r="C96" s="375" t="s">
        <v>453</v>
      </c>
      <c r="D96" s="377"/>
      <c r="E96" s="378"/>
      <c r="F96" s="202"/>
      <c r="G96" s="379"/>
      <c r="H96" s="202">
        <f>SUM(H93:H95)</f>
        <v>0</v>
      </c>
      <c r="I96" s="202">
        <f t="shared" ref="I96" si="27">SUM(I93:I95)</f>
        <v>0</v>
      </c>
      <c r="J96" s="202">
        <f t="shared" ref="J96" si="28">SUM(J93:J95)</f>
        <v>0</v>
      </c>
    </row>
    <row r="97" spans="1:10" ht="45" hidden="1" x14ac:dyDescent="0.25">
      <c r="A97" s="958">
        <v>6</v>
      </c>
      <c r="B97" s="868">
        <v>290</v>
      </c>
      <c r="C97" s="871" t="s">
        <v>12</v>
      </c>
      <c r="D97" s="51" t="s">
        <v>13</v>
      </c>
      <c r="E97" s="52"/>
      <c r="F97" s="47"/>
      <c r="G97" s="53"/>
      <c r="H97" s="47"/>
      <c r="I97" s="47"/>
      <c r="J97" s="47"/>
    </row>
    <row r="98" spans="1:10" ht="15.75" hidden="1" x14ac:dyDescent="0.25">
      <c r="A98" s="959"/>
      <c r="B98" s="869"/>
      <c r="C98" s="872"/>
      <c r="D98" s="51"/>
      <c r="E98" s="52"/>
      <c r="F98" s="47"/>
      <c r="G98" s="53"/>
      <c r="H98" s="47"/>
      <c r="I98" s="47"/>
      <c r="J98" s="47"/>
    </row>
    <row r="99" spans="1:10" ht="15.75" hidden="1" x14ac:dyDescent="0.25">
      <c r="A99" s="959"/>
      <c r="B99" s="869"/>
      <c r="C99" s="872"/>
      <c r="D99" s="51"/>
      <c r="E99" s="52"/>
      <c r="F99" s="47"/>
      <c r="G99" s="53"/>
      <c r="H99" s="47"/>
      <c r="I99" s="47"/>
      <c r="J99" s="47"/>
    </row>
    <row r="100" spans="1:10" ht="15.75" hidden="1" x14ac:dyDescent="0.25">
      <c r="A100" s="959"/>
      <c r="B100" s="869"/>
      <c r="C100" s="873"/>
      <c r="D100" s="51"/>
      <c r="E100" s="52"/>
      <c r="F100" s="47"/>
      <c r="G100" s="53"/>
      <c r="H100" s="47"/>
      <c r="I100" s="47"/>
      <c r="J100" s="47"/>
    </row>
    <row r="101" spans="1:10" ht="15.75" hidden="1" x14ac:dyDescent="0.25">
      <c r="A101" s="960"/>
      <c r="B101" s="870"/>
      <c r="C101" s="374" t="s">
        <v>376</v>
      </c>
      <c r="D101" s="377"/>
      <c r="E101" s="378"/>
      <c r="F101" s="202"/>
      <c r="G101" s="379"/>
      <c r="H101" s="202">
        <f>SUM(H97:H100)</f>
        <v>0</v>
      </c>
      <c r="I101" s="202">
        <f t="shared" ref="I101:J101" si="29">SUM(I97:I100)</f>
        <v>0</v>
      </c>
      <c r="J101" s="202">
        <f t="shared" si="29"/>
        <v>0</v>
      </c>
    </row>
    <row r="102" spans="1:10" ht="15.75" hidden="1" x14ac:dyDescent="0.25">
      <c r="A102" s="947" t="s">
        <v>388</v>
      </c>
      <c r="B102" s="948"/>
      <c r="C102" s="948"/>
      <c r="D102" s="948"/>
      <c r="E102" s="948"/>
      <c r="F102" s="948"/>
      <c r="G102" s="949"/>
      <c r="H102" s="202">
        <f>H101+H96+H92+H88+H84+H80</f>
        <v>0</v>
      </c>
      <c r="I102" s="202">
        <f t="shared" ref="I102:J102" si="30">I101+I96+I92+I88+I84+I80</f>
        <v>0</v>
      </c>
      <c r="J102" s="202">
        <f t="shared" si="30"/>
        <v>0</v>
      </c>
    </row>
    <row r="103" spans="1:10" ht="15.75" hidden="1" x14ac:dyDescent="0.25">
      <c r="A103" s="1076" t="s">
        <v>14</v>
      </c>
      <c r="B103" s="1077"/>
      <c r="C103" s="1077"/>
      <c r="D103" s="1077"/>
      <c r="E103" s="1077"/>
      <c r="F103" s="1077"/>
      <c r="G103" s="1078"/>
      <c r="H103" s="86">
        <f>H102+H76</f>
        <v>0</v>
      </c>
      <c r="I103" s="86">
        <f t="shared" ref="I103:J103" si="31">I102+I76</f>
        <v>0</v>
      </c>
      <c r="J103" s="86">
        <f t="shared" si="31"/>
        <v>0</v>
      </c>
    </row>
    <row r="104" spans="1:10" hidden="1" x14ac:dyDescent="0.25"/>
    <row r="105" spans="1:10" ht="15.75" hidden="1" x14ac:dyDescent="0.25">
      <c r="A105" s="1075" t="s">
        <v>554</v>
      </c>
      <c r="B105" s="1075"/>
      <c r="C105" s="1075"/>
      <c r="D105" s="1075"/>
      <c r="E105" s="1075"/>
      <c r="F105" s="1075"/>
      <c r="G105" s="1075"/>
      <c r="H105" s="1075"/>
      <c r="I105" s="1075"/>
      <c r="J105" s="1075"/>
    </row>
    <row r="106" spans="1:10" ht="30" hidden="1" customHeight="1" x14ac:dyDescent="0.25">
      <c r="A106" s="994" t="s">
        <v>106</v>
      </c>
      <c r="B106" s="994" t="s">
        <v>0</v>
      </c>
      <c r="C106" s="994" t="s">
        <v>105</v>
      </c>
      <c r="D106" s="994" t="s">
        <v>79</v>
      </c>
      <c r="E106" s="1074" t="s">
        <v>49</v>
      </c>
      <c r="F106" s="1074" t="s">
        <v>90</v>
      </c>
      <c r="G106" s="1004" t="s">
        <v>103</v>
      </c>
      <c r="H106" s="1005" t="s">
        <v>104</v>
      </c>
      <c r="I106" s="1005"/>
      <c r="J106" s="1005"/>
    </row>
    <row r="107" spans="1:10" ht="33" hidden="1" customHeight="1" x14ac:dyDescent="0.25">
      <c r="A107" s="995"/>
      <c r="B107" s="995"/>
      <c r="C107" s="995"/>
      <c r="D107" s="995"/>
      <c r="E107" s="1074"/>
      <c r="F107" s="1074"/>
      <c r="G107" s="1004"/>
      <c r="H107" s="46">
        <f>H14</f>
        <v>2022</v>
      </c>
      <c r="I107" s="46">
        <f t="shared" ref="I107:J107" si="32">I14</f>
        <v>2023</v>
      </c>
      <c r="J107" s="46">
        <f t="shared" si="32"/>
        <v>2024</v>
      </c>
    </row>
    <row r="108" spans="1:10" ht="45" hidden="1" x14ac:dyDescent="0.25">
      <c r="A108" s="92">
        <v>1</v>
      </c>
      <c r="B108" s="314">
        <v>290</v>
      </c>
      <c r="C108" s="382" t="s">
        <v>12</v>
      </c>
      <c r="D108" s="51" t="s">
        <v>13</v>
      </c>
      <c r="E108" s="52"/>
      <c r="F108" s="47"/>
      <c r="G108" s="53"/>
      <c r="H108" s="47"/>
      <c r="I108" s="47"/>
      <c r="J108" s="47"/>
    </row>
    <row r="109" spans="1:10" ht="15.75" hidden="1" x14ac:dyDescent="0.25">
      <c r="A109" s="397"/>
      <c r="B109" s="399"/>
      <c r="C109" s="395"/>
      <c r="D109" s="51"/>
      <c r="E109" s="52"/>
      <c r="F109" s="47"/>
      <c r="G109" s="53"/>
      <c r="H109" s="47"/>
      <c r="I109" s="47"/>
      <c r="J109" s="47"/>
    </row>
    <row r="110" spans="1:10" s="107" customFormat="1" ht="15.75" hidden="1" x14ac:dyDescent="0.25">
      <c r="A110" s="1076" t="s">
        <v>590</v>
      </c>
      <c r="B110" s="1077"/>
      <c r="C110" s="1077"/>
      <c r="D110" s="1077"/>
      <c r="E110" s="1077"/>
      <c r="F110" s="1077"/>
      <c r="G110" s="1078"/>
      <c r="H110" s="86">
        <f>SUM(H108:H109)</f>
        <v>0</v>
      </c>
      <c r="I110" s="86">
        <f>SUM(I108:I109)</f>
        <v>0</v>
      </c>
      <c r="J110" s="86">
        <f>SUM(J108:J109)</f>
        <v>0</v>
      </c>
    </row>
    <row r="111" spans="1:10" s="107" customFormat="1" hidden="1" x14ac:dyDescent="0.25"/>
    <row r="112" spans="1:10" s="107" customFormat="1" ht="15.75" hidden="1" x14ac:dyDescent="0.25">
      <c r="A112" s="1086" t="s">
        <v>555</v>
      </c>
      <c r="B112" s="1086"/>
      <c r="C112" s="1086"/>
      <c r="D112" s="1086"/>
      <c r="E112" s="1086"/>
      <c r="F112" s="1086"/>
      <c r="G112" s="1086"/>
      <c r="H112" s="1086"/>
      <c r="I112" s="1086"/>
      <c r="J112" s="1086"/>
    </row>
    <row r="113" spans="1:10" s="107" customFormat="1" ht="36" hidden="1" customHeight="1" x14ac:dyDescent="0.25">
      <c r="A113" s="986" t="s">
        <v>106</v>
      </c>
      <c r="B113" s="986" t="s">
        <v>0</v>
      </c>
      <c r="C113" s="986" t="s">
        <v>105</v>
      </c>
      <c r="D113" s="994" t="s">
        <v>79</v>
      </c>
      <c r="E113" s="1074" t="s">
        <v>49</v>
      </c>
      <c r="F113" s="1074" t="s">
        <v>89</v>
      </c>
      <c r="G113" s="1004" t="s">
        <v>111</v>
      </c>
      <c r="H113" s="1079" t="s">
        <v>104</v>
      </c>
      <c r="I113" s="1079"/>
      <c r="J113" s="1079"/>
    </row>
    <row r="114" spans="1:10" s="107" customFormat="1" ht="40.5" hidden="1" customHeight="1" x14ac:dyDescent="0.25">
      <c r="A114" s="987"/>
      <c r="B114" s="987"/>
      <c r="C114" s="987"/>
      <c r="D114" s="995"/>
      <c r="E114" s="1074"/>
      <c r="F114" s="1074"/>
      <c r="G114" s="1004"/>
      <c r="H114" s="105">
        <f>H14</f>
        <v>2022</v>
      </c>
      <c r="I114" s="105">
        <f t="shared" ref="I114:J114" si="33">I14</f>
        <v>2023</v>
      </c>
      <c r="J114" s="105">
        <f t="shared" si="33"/>
        <v>2024</v>
      </c>
    </row>
    <row r="115" spans="1:10" s="107" customFormat="1" ht="15.75" hidden="1" x14ac:dyDescent="0.25">
      <c r="A115" s="470"/>
      <c r="B115" s="868">
        <v>262</v>
      </c>
      <c r="C115" s="871" t="s">
        <v>353</v>
      </c>
      <c r="D115" s="316"/>
      <c r="E115" s="52"/>
      <c r="F115" s="47"/>
      <c r="G115" s="53"/>
      <c r="H115" s="47"/>
      <c r="I115" s="47"/>
      <c r="J115" s="47"/>
    </row>
    <row r="116" spans="1:10" s="107" customFormat="1" ht="63" hidden="1" customHeight="1" x14ac:dyDescent="0.25">
      <c r="A116" s="470"/>
      <c r="B116" s="869"/>
      <c r="C116" s="872"/>
      <c r="D116" s="51"/>
      <c r="E116" s="52"/>
      <c r="F116" s="47"/>
      <c r="G116" s="53"/>
      <c r="H116" s="47"/>
      <c r="I116" s="47"/>
      <c r="J116" s="47"/>
    </row>
    <row r="117" spans="1:10" s="107" customFormat="1" ht="15.75" hidden="1" x14ac:dyDescent="0.25">
      <c r="A117" s="470"/>
      <c r="B117" s="869"/>
      <c r="C117" s="873"/>
      <c r="D117" s="51"/>
      <c r="E117" s="52"/>
      <c r="F117" s="47"/>
      <c r="G117" s="53"/>
      <c r="H117" s="47"/>
      <c r="I117" s="47"/>
      <c r="J117" s="47"/>
    </row>
    <row r="118" spans="1:10" s="107" customFormat="1" ht="15.75" hidden="1" x14ac:dyDescent="0.25">
      <c r="A118" s="470"/>
      <c r="B118" s="870"/>
      <c r="C118" s="375" t="s">
        <v>454</v>
      </c>
      <c r="D118" s="377"/>
      <c r="E118" s="378"/>
      <c r="F118" s="202"/>
      <c r="G118" s="379"/>
      <c r="H118" s="202">
        <f>SUM(H115:H117)</f>
        <v>0</v>
      </c>
      <c r="I118" s="202">
        <f>SUM(I115:I117)</f>
        <v>0</v>
      </c>
      <c r="J118" s="202">
        <f>SUM(J115:J117)</f>
        <v>0</v>
      </c>
    </row>
    <row r="119" spans="1:10" s="107" customFormat="1" ht="25.5" hidden="1" x14ac:dyDescent="0.25">
      <c r="A119" s="470"/>
      <c r="B119" s="868">
        <v>264</v>
      </c>
      <c r="C119" s="871" t="s">
        <v>537</v>
      </c>
      <c r="D119" s="316" t="s">
        <v>538</v>
      </c>
      <c r="E119" s="52"/>
      <c r="F119" s="47"/>
      <c r="G119" s="53"/>
      <c r="H119" s="47"/>
      <c r="I119" s="47"/>
      <c r="J119" s="47"/>
    </row>
    <row r="120" spans="1:10" s="107" customFormat="1" ht="15.75" hidden="1" x14ac:dyDescent="0.25">
      <c r="A120" s="470"/>
      <c r="B120" s="869"/>
      <c r="C120" s="872"/>
      <c r="D120" s="51"/>
      <c r="E120" s="52"/>
      <c r="F120" s="47"/>
      <c r="G120" s="53"/>
      <c r="H120" s="47"/>
      <c r="I120" s="47"/>
      <c r="J120" s="47"/>
    </row>
    <row r="121" spans="1:10" s="107" customFormat="1" ht="15.75" hidden="1" x14ac:dyDescent="0.25">
      <c r="A121" s="546"/>
      <c r="B121" s="869"/>
      <c r="C121" s="872"/>
      <c r="D121" s="51"/>
      <c r="E121" s="52"/>
      <c r="F121" s="47"/>
      <c r="G121" s="53"/>
      <c r="H121" s="47"/>
      <c r="I121" s="47"/>
      <c r="J121" s="47"/>
    </row>
    <row r="122" spans="1:10" s="107" customFormat="1" ht="15.75" hidden="1" x14ac:dyDescent="0.25">
      <c r="A122" s="470"/>
      <c r="B122" s="869"/>
      <c r="C122" s="873"/>
      <c r="D122" s="51"/>
      <c r="E122" s="52"/>
      <c r="F122" s="47"/>
      <c r="G122" s="53"/>
      <c r="H122" s="47"/>
      <c r="I122" s="47"/>
      <c r="J122" s="47"/>
    </row>
    <row r="123" spans="1:10" s="107" customFormat="1" ht="15.75" hidden="1" x14ac:dyDescent="0.25">
      <c r="A123" s="470"/>
      <c r="B123" s="870"/>
      <c r="C123" s="375" t="s">
        <v>539</v>
      </c>
      <c r="D123" s="377"/>
      <c r="E123" s="378"/>
      <c r="F123" s="202"/>
      <c r="G123" s="379"/>
      <c r="H123" s="202">
        <f>SUM(H119:H122)</f>
        <v>0</v>
      </c>
      <c r="I123" s="202">
        <f>SUM(I119:I122)</f>
        <v>0</v>
      </c>
      <c r="J123" s="202">
        <f>SUM(J119:J122)</f>
        <v>0</v>
      </c>
    </row>
    <row r="124" spans="1:10" s="107" customFormat="1" ht="15.75" hidden="1" x14ac:dyDescent="0.25">
      <c r="A124" s="877" t="s">
        <v>626</v>
      </c>
      <c r="B124" s="878"/>
      <c r="C124" s="878"/>
      <c r="D124" s="878"/>
      <c r="E124" s="878"/>
      <c r="F124" s="878"/>
      <c r="G124" s="879"/>
      <c r="H124" s="86">
        <f>H123+H118</f>
        <v>0</v>
      </c>
      <c r="I124" s="86">
        <f>I123+I118</f>
        <v>0</v>
      </c>
      <c r="J124" s="86">
        <f>J123+J118</f>
        <v>0</v>
      </c>
    </row>
    <row r="125" spans="1:10" s="107" customFormat="1" ht="42" hidden="1" customHeight="1" x14ac:dyDescent="0.25">
      <c r="A125" s="547"/>
      <c r="B125" s="868">
        <v>264</v>
      </c>
      <c r="C125" s="871" t="s">
        <v>537</v>
      </c>
      <c r="D125" s="316" t="s">
        <v>538</v>
      </c>
      <c r="E125" s="52"/>
      <c r="F125" s="47"/>
      <c r="G125" s="53"/>
      <c r="H125" s="47"/>
      <c r="I125" s="47"/>
      <c r="J125" s="47"/>
    </row>
    <row r="126" spans="1:10" s="107" customFormat="1" ht="35.25" hidden="1" customHeight="1" x14ac:dyDescent="0.25">
      <c r="A126" s="547"/>
      <c r="B126" s="869"/>
      <c r="C126" s="872"/>
      <c r="D126" s="51"/>
      <c r="E126" s="52"/>
      <c r="F126" s="47"/>
      <c r="G126" s="53"/>
      <c r="H126" s="47"/>
      <c r="I126" s="47"/>
      <c r="J126" s="47"/>
    </row>
    <row r="127" spans="1:10" s="107" customFormat="1" ht="34.5" hidden="1" customHeight="1" x14ac:dyDescent="0.25">
      <c r="A127" s="547"/>
      <c r="B127" s="869"/>
      <c r="C127" s="872"/>
      <c r="D127" s="51"/>
      <c r="E127" s="52"/>
      <c r="F127" s="47"/>
      <c r="G127" s="53"/>
      <c r="H127" s="47"/>
      <c r="I127" s="47"/>
      <c r="J127" s="47"/>
    </row>
    <row r="128" spans="1:10" s="107" customFormat="1" ht="15.75" hidden="1" x14ac:dyDescent="0.25">
      <c r="A128" s="547"/>
      <c r="B128" s="869"/>
      <c r="C128" s="873"/>
      <c r="D128" s="51"/>
      <c r="E128" s="52"/>
      <c r="F128" s="47"/>
      <c r="G128" s="53"/>
      <c r="H128" s="47"/>
      <c r="I128" s="47"/>
      <c r="J128" s="47"/>
    </row>
    <row r="129" spans="1:10" s="107" customFormat="1" ht="15.75" hidden="1" x14ac:dyDescent="0.25">
      <c r="A129" s="547"/>
      <c r="B129" s="870"/>
      <c r="C129" s="375" t="s">
        <v>539</v>
      </c>
      <c r="D129" s="377"/>
      <c r="E129" s="378"/>
      <c r="F129" s="202"/>
      <c r="G129" s="379"/>
      <c r="H129" s="202">
        <f>SUM(H125:H128)</f>
        <v>0</v>
      </c>
      <c r="I129" s="202">
        <f t="shared" ref="I129:J129" si="34">SUM(I125:I128)</f>
        <v>0</v>
      </c>
      <c r="J129" s="202">
        <f t="shared" si="34"/>
        <v>0</v>
      </c>
    </row>
    <row r="130" spans="1:10" s="107" customFormat="1" ht="15.75" hidden="1" x14ac:dyDescent="0.25">
      <c r="A130" s="874" t="s">
        <v>624</v>
      </c>
      <c r="B130" s="875"/>
      <c r="C130" s="875"/>
      <c r="D130" s="875"/>
      <c r="E130" s="875"/>
      <c r="F130" s="875"/>
      <c r="G130" s="876"/>
      <c r="H130" s="114">
        <f>H129</f>
        <v>0</v>
      </c>
      <c r="I130" s="114">
        <f t="shared" ref="I130:J130" si="35">I129</f>
        <v>0</v>
      </c>
      <c r="J130" s="114">
        <f t="shared" si="35"/>
        <v>0</v>
      </c>
    </row>
    <row r="131" spans="1:10" s="107" customFormat="1" ht="15.75" hidden="1" x14ac:dyDescent="0.25">
      <c r="A131" s="877" t="s">
        <v>625</v>
      </c>
      <c r="B131" s="878"/>
      <c r="C131" s="878"/>
      <c r="D131" s="878"/>
      <c r="E131" s="878"/>
      <c r="F131" s="878"/>
      <c r="G131" s="879"/>
      <c r="H131" s="86">
        <f>H130+H124</f>
        <v>0</v>
      </c>
      <c r="I131" s="86">
        <f t="shared" ref="I131:J131" si="36">I130+I124</f>
        <v>0</v>
      </c>
      <c r="J131" s="86">
        <f t="shared" si="36"/>
        <v>0</v>
      </c>
    </row>
    <row r="132" spans="1:10" hidden="1" x14ac:dyDescent="0.25"/>
    <row r="133" spans="1:10" ht="15.75" hidden="1" x14ac:dyDescent="0.25">
      <c r="A133" s="1059" t="s">
        <v>556</v>
      </c>
      <c r="B133" s="1059"/>
      <c r="C133" s="1059"/>
      <c r="D133" s="1059"/>
      <c r="E133" s="1059"/>
      <c r="F133" s="1059"/>
      <c r="G133" s="1059"/>
      <c r="H133" s="1059"/>
      <c r="I133" s="1059"/>
      <c r="J133" s="1059"/>
    </row>
    <row r="134" spans="1:10" ht="44.25" hidden="1" customHeight="1" x14ac:dyDescent="0.25">
      <c r="A134" s="994" t="s">
        <v>106</v>
      </c>
      <c r="B134" s="994" t="s">
        <v>0</v>
      </c>
      <c r="C134" s="994" t="s">
        <v>105</v>
      </c>
      <c r="D134" s="994" t="s">
        <v>79</v>
      </c>
      <c r="E134" s="1074" t="s">
        <v>49</v>
      </c>
      <c r="F134" s="1074" t="s">
        <v>90</v>
      </c>
      <c r="G134" s="1004" t="s">
        <v>103</v>
      </c>
      <c r="H134" s="1005" t="s">
        <v>104</v>
      </c>
      <c r="I134" s="1005"/>
      <c r="J134" s="1005"/>
    </row>
    <row r="135" spans="1:10" ht="15.75" hidden="1" x14ac:dyDescent="0.25">
      <c r="A135" s="995"/>
      <c r="B135" s="995"/>
      <c r="C135" s="995"/>
      <c r="D135" s="995"/>
      <c r="E135" s="1074"/>
      <c r="F135" s="1074"/>
      <c r="G135" s="1004"/>
      <c r="H135" s="46">
        <f>H14</f>
        <v>2022</v>
      </c>
      <c r="I135" s="46">
        <f>I14</f>
        <v>2023</v>
      </c>
      <c r="J135" s="46">
        <f>J14</f>
        <v>2024</v>
      </c>
    </row>
    <row r="136" spans="1:10" ht="65.25" hidden="1" customHeight="1" x14ac:dyDescent="0.25">
      <c r="A136" s="50">
        <v>1</v>
      </c>
      <c r="B136" s="314">
        <v>290</v>
      </c>
      <c r="C136" s="382" t="s">
        <v>12</v>
      </c>
      <c r="D136" s="51" t="s">
        <v>17</v>
      </c>
      <c r="E136" s="52"/>
      <c r="F136" s="47"/>
      <c r="G136" s="53"/>
      <c r="H136" s="47"/>
      <c r="I136" s="47"/>
      <c r="J136" s="47"/>
    </row>
    <row r="137" spans="1:10" ht="15.75" hidden="1" x14ac:dyDescent="0.25">
      <c r="A137" s="397"/>
      <c r="B137" s="399"/>
      <c r="C137" s="395"/>
      <c r="D137" s="51"/>
      <c r="E137" s="52"/>
      <c r="F137" s="47"/>
      <c r="G137" s="53"/>
      <c r="H137" s="47"/>
      <c r="I137" s="47"/>
      <c r="J137" s="47"/>
    </row>
    <row r="138" spans="1:10" ht="15.75" hidden="1" x14ac:dyDescent="0.25">
      <c r="A138" s="877" t="s">
        <v>591</v>
      </c>
      <c r="B138" s="878"/>
      <c r="C138" s="878"/>
      <c r="D138" s="878"/>
      <c r="E138" s="878"/>
      <c r="F138" s="878"/>
      <c r="G138" s="879"/>
      <c r="H138" s="86">
        <f>SUM(H136:H137)</f>
        <v>0</v>
      </c>
      <c r="I138" s="86">
        <f t="shared" ref="I138:J138" si="37">SUM(I136:I137)</f>
        <v>0</v>
      </c>
      <c r="J138" s="86">
        <f t="shared" si="37"/>
        <v>0</v>
      </c>
    </row>
    <row r="139" spans="1:10" hidden="1" x14ac:dyDescent="0.25"/>
    <row r="140" spans="1:10" hidden="1" x14ac:dyDescent="0.25">
      <c r="A140" s="1085" t="s">
        <v>557</v>
      </c>
      <c r="B140" s="1085"/>
      <c r="C140" s="1085"/>
      <c r="D140" s="1085"/>
      <c r="E140" s="1085"/>
      <c r="F140" s="1085"/>
      <c r="G140" s="1085"/>
      <c r="H140" s="1085"/>
      <c r="I140" s="1085"/>
      <c r="J140" s="1085"/>
    </row>
    <row r="141" spans="1:10" ht="15.75" hidden="1" x14ac:dyDescent="0.25">
      <c r="A141" s="994" t="s">
        <v>106</v>
      </c>
      <c r="B141" s="994" t="s">
        <v>0</v>
      </c>
      <c r="C141" s="994" t="s">
        <v>105</v>
      </c>
      <c r="D141" s="994" t="s">
        <v>79</v>
      </c>
      <c r="E141" s="1071"/>
      <c r="F141" s="1074" t="s">
        <v>34</v>
      </c>
      <c r="G141" s="1074" t="s">
        <v>91</v>
      </c>
      <c r="H141" s="1005" t="s">
        <v>104</v>
      </c>
      <c r="I141" s="1005"/>
      <c r="J141" s="1005"/>
    </row>
    <row r="142" spans="1:10" ht="15.75" hidden="1" x14ac:dyDescent="0.25">
      <c r="A142" s="995"/>
      <c r="B142" s="995"/>
      <c r="C142" s="995"/>
      <c r="D142" s="1072"/>
      <c r="E142" s="1073"/>
      <c r="F142" s="1074"/>
      <c r="G142" s="1074"/>
      <c r="H142" s="46">
        <f>H14</f>
        <v>2022</v>
      </c>
      <c r="I142" s="46">
        <f>I14</f>
        <v>2023</v>
      </c>
      <c r="J142" s="46">
        <f>J14</f>
        <v>2024</v>
      </c>
    </row>
    <row r="143" spans="1:10" ht="101.25" hidden="1" customHeight="1" x14ac:dyDescent="0.25">
      <c r="A143" s="92">
        <v>1</v>
      </c>
      <c r="B143" s="314">
        <v>290</v>
      </c>
      <c r="C143" s="313" t="s">
        <v>12</v>
      </c>
      <c r="D143" s="1087" t="s">
        <v>379</v>
      </c>
      <c r="E143" s="1088"/>
      <c r="F143" s="47"/>
      <c r="G143" s="53"/>
      <c r="H143" s="47"/>
      <c r="I143" s="47"/>
      <c r="J143" s="47"/>
    </row>
    <row r="144" spans="1:10" ht="15.75" hidden="1" x14ac:dyDescent="0.25">
      <c r="A144" s="397"/>
      <c r="B144" s="399"/>
      <c r="C144" s="395"/>
      <c r="D144" s="1024"/>
      <c r="E144" s="1026"/>
      <c r="F144" s="47"/>
      <c r="G144" s="53"/>
      <c r="H144" s="47"/>
      <c r="I144" s="47"/>
      <c r="J144" s="47"/>
    </row>
    <row r="145" spans="1:10" ht="15.75" hidden="1" x14ac:dyDescent="0.25">
      <c r="A145" s="970" t="s">
        <v>592</v>
      </c>
      <c r="B145" s="971"/>
      <c r="C145" s="971"/>
      <c r="D145" s="971"/>
      <c r="E145" s="971"/>
      <c r="F145" s="971"/>
      <c r="G145" s="972"/>
      <c r="H145" s="86">
        <f>SUM(H143:H144)</f>
        <v>0</v>
      </c>
      <c r="I145" s="86">
        <f t="shared" ref="I145:J145" si="38">SUM(I143:I144)</f>
        <v>0</v>
      </c>
      <c r="J145" s="86">
        <f t="shared" si="38"/>
        <v>0</v>
      </c>
    </row>
    <row r="146" spans="1:10" hidden="1" x14ac:dyDescent="0.25"/>
    <row r="147" spans="1:10" ht="15.75" x14ac:dyDescent="0.25">
      <c r="A147" s="1059" t="s">
        <v>558</v>
      </c>
      <c r="B147" s="1059"/>
      <c r="C147" s="1059"/>
      <c r="D147" s="1059"/>
      <c r="E147" s="1059"/>
      <c r="F147" s="1059"/>
      <c r="G147" s="1059"/>
      <c r="H147" s="1059"/>
      <c r="I147" s="1059"/>
      <c r="J147" s="1060"/>
    </row>
    <row r="148" spans="1:10" ht="39.75" customHeight="1" x14ac:dyDescent="0.25">
      <c r="A148" s="994" t="s">
        <v>106</v>
      </c>
      <c r="B148" s="994" t="s">
        <v>0</v>
      </c>
      <c r="C148" s="994" t="s">
        <v>105</v>
      </c>
      <c r="D148" s="994" t="s">
        <v>79</v>
      </c>
      <c r="E148" s="1071"/>
      <c r="F148" s="1074" t="s">
        <v>21</v>
      </c>
      <c r="G148" s="1074" t="s">
        <v>22</v>
      </c>
      <c r="H148" s="1005" t="s">
        <v>104</v>
      </c>
      <c r="I148" s="1005"/>
      <c r="J148" s="1005"/>
    </row>
    <row r="149" spans="1:10" ht="15.75" x14ac:dyDescent="0.25">
      <c r="A149" s="995"/>
      <c r="B149" s="995"/>
      <c r="C149" s="995"/>
      <c r="D149" s="1072"/>
      <c r="E149" s="1073"/>
      <c r="F149" s="1074"/>
      <c r="G149" s="1074"/>
      <c r="H149" s="46">
        <f>H14</f>
        <v>2022</v>
      </c>
      <c r="I149" s="46">
        <f>I14</f>
        <v>2023</v>
      </c>
      <c r="J149" s="46">
        <f>J14</f>
        <v>2024</v>
      </c>
    </row>
    <row r="150" spans="1:10" ht="15.75" x14ac:dyDescent="0.25">
      <c r="A150" s="92">
        <v>1</v>
      </c>
      <c r="B150" s="868">
        <v>290</v>
      </c>
      <c r="C150" s="382" t="s">
        <v>12</v>
      </c>
      <c r="D150" s="1021" t="s">
        <v>23</v>
      </c>
      <c r="E150" s="1023"/>
      <c r="F150" s="534">
        <v>7706727.2699999996</v>
      </c>
      <c r="G150" s="58">
        <v>2.1999999999999999E-2</v>
      </c>
      <c r="H150" s="47">
        <v>141591</v>
      </c>
      <c r="I150" s="47">
        <v>141591</v>
      </c>
      <c r="J150" s="47">
        <v>141591</v>
      </c>
    </row>
    <row r="151" spans="1:10" ht="15.75" x14ac:dyDescent="0.25">
      <c r="A151" s="92">
        <v>2</v>
      </c>
      <c r="B151" s="870"/>
      <c r="C151" s="382" t="s">
        <v>12</v>
      </c>
      <c r="D151" s="1021" t="s">
        <v>24</v>
      </c>
      <c r="E151" s="1023"/>
      <c r="F151" s="59">
        <v>11827466.66</v>
      </c>
      <c r="G151" s="58">
        <v>1.4999999999999999E-2</v>
      </c>
      <c r="H151" s="47">
        <v>133059</v>
      </c>
      <c r="I151" s="47">
        <v>133059</v>
      </c>
      <c r="J151" s="47">
        <v>133059</v>
      </c>
    </row>
    <row r="152" spans="1:10" ht="15.75" x14ac:dyDescent="0.25">
      <c r="A152" s="970" t="s">
        <v>593</v>
      </c>
      <c r="B152" s="971"/>
      <c r="C152" s="971"/>
      <c r="D152" s="971"/>
      <c r="E152" s="971"/>
      <c r="F152" s="971"/>
      <c r="G152" s="972"/>
      <c r="H152" s="86">
        <f>H150+H151</f>
        <v>274650</v>
      </c>
      <c r="I152" s="86">
        <f t="shared" ref="I152:J152" si="39">I150+I151</f>
        <v>274650</v>
      </c>
      <c r="J152" s="86">
        <f t="shared" si="39"/>
        <v>274650</v>
      </c>
    </row>
    <row r="154" spans="1:10" ht="15.75" x14ac:dyDescent="0.25">
      <c r="A154" s="1059" t="s">
        <v>559</v>
      </c>
      <c r="B154" s="1059"/>
      <c r="C154" s="1059"/>
      <c r="D154" s="1059"/>
      <c r="E154" s="1059"/>
      <c r="F154" s="1059"/>
      <c r="G154" s="1059"/>
      <c r="H154" s="1059"/>
      <c r="I154" s="1059"/>
      <c r="J154" s="1060"/>
    </row>
    <row r="155" spans="1:10" ht="35.25" customHeight="1" x14ac:dyDescent="0.25">
      <c r="A155" s="994" t="s">
        <v>106</v>
      </c>
      <c r="B155" s="994" t="s">
        <v>0</v>
      </c>
      <c r="C155" s="994" t="s">
        <v>105</v>
      </c>
      <c r="D155" s="1002" t="s">
        <v>79</v>
      </c>
      <c r="E155" s="1002"/>
      <c r="F155" s="1068" t="s">
        <v>27</v>
      </c>
      <c r="G155" s="1066" t="s">
        <v>28</v>
      </c>
      <c r="H155" s="1005" t="s">
        <v>104</v>
      </c>
      <c r="I155" s="1005"/>
      <c r="J155" s="1005"/>
    </row>
    <row r="156" spans="1:10" ht="15.75" x14ac:dyDescent="0.25">
      <c r="A156" s="995"/>
      <c r="B156" s="995"/>
      <c r="C156" s="995"/>
      <c r="D156" s="1002"/>
      <c r="E156" s="1002"/>
      <c r="F156" s="1069"/>
      <c r="G156" s="1067"/>
      <c r="H156" s="46">
        <f>H14</f>
        <v>2022</v>
      </c>
      <c r="I156" s="46">
        <f>I14</f>
        <v>2023</v>
      </c>
      <c r="J156" s="46">
        <f>J14</f>
        <v>2024</v>
      </c>
    </row>
    <row r="157" spans="1:10" ht="15.75" x14ac:dyDescent="0.25">
      <c r="A157" s="92">
        <v>1</v>
      </c>
      <c r="B157" s="1065">
        <v>290</v>
      </c>
      <c r="C157" s="382" t="s">
        <v>12</v>
      </c>
      <c r="D157" s="1070" t="s">
        <v>29</v>
      </c>
      <c r="E157" s="1070"/>
      <c r="F157" s="4" t="s">
        <v>644</v>
      </c>
      <c r="G157" s="1">
        <v>2</v>
      </c>
      <c r="H157" s="47">
        <v>2282</v>
      </c>
      <c r="I157" s="47">
        <v>2282</v>
      </c>
      <c r="J157" s="47">
        <v>2282</v>
      </c>
    </row>
    <row r="158" spans="1:10" ht="22.5" hidden="1" customHeight="1" x14ac:dyDescent="0.25">
      <c r="A158" s="92">
        <v>2</v>
      </c>
      <c r="B158" s="1065"/>
      <c r="C158" s="382" t="s">
        <v>12</v>
      </c>
      <c r="D158" s="1061" t="s">
        <v>83</v>
      </c>
      <c r="E158" s="1062"/>
      <c r="F158" s="4" t="s">
        <v>30</v>
      </c>
      <c r="G158" s="1" t="s">
        <v>30</v>
      </c>
      <c r="H158" s="47"/>
      <c r="I158" s="47"/>
      <c r="J158" s="47"/>
    </row>
    <row r="159" spans="1:10" ht="15.75" hidden="1" x14ac:dyDescent="0.25">
      <c r="A159" s="92">
        <v>3</v>
      </c>
      <c r="B159" s="1065"/>
      <c r="C159" s="382" t="s">
        <v>12</v>
      </c>
      <c r="D159" s="1063"/>
      <c r="E159" s="1064"/>
      <c r="F159" s="4" t="s">
        <v>30</v>
      </c>
      <c r="G159" s="1" t="s">
        <v>30</v>
      </c>
      <c r="H159" s="47"/>
      <c r="I159" s="47"/>
      <c r="J159" s="47"/>
    </row>
    <row r="160" spans="1:10" ht="15.75" x14ac:dyDescent="0.25">
      <c r="A160" s="970" t="s">
        <v>594</v>
      </c>
      <c r="B160" s="971"/>
      <c r="C160" s="971"/>
      <c r="D160" s="971"/>
      <c r="E160" s="971"/>
      <c r="F160" s="971"/>
      <c r="G160" s="972"/>
      <c r="H160" s="86">
        <f>SUM(H157:H159)</f>
        <v>2282</v>
      </c>
      <c r="I160" s="86">
        <f t="shared" ref="I160:J160" si="40">SUM(I157:I159)</f>
        <v>2282</v>
      </c>
      <c r="J160" s="86">
        <f t="shared" si="40"/>
        <v>2282</v>
      </c>
    </row>
    <row r="162" spans="1:10" ht="15.75" hidden="1" x14ac:dyDescent="0.25">
      <c r="A162" s="1042" t="s">
        <v>560</v>
      </c>
      <c r="B162" s="1042"/>
      <c r="C162" s="1042"/>
      <c r="D162" s="1042"/>
      <c r="E162" s="1042"/>
      <c r="F162" s="1042"/>
      <c r="G162" s="1042"/>
      <c r="H162" s="1042"/>
      <c r="I162" s="1042"/>
      <c r="J162" s="1043"/>
    </row>
    <row r="163" spans="1:10" ht="15.75" hidden="1" x14ac:dyDescent="0.25">
      <c r="A163" s="994" t="s">
        <v>106</v>
      </c>
      <c r="B163" s="994" t="s">
        <v>0</v>
      </c>
      <c r="C163" s="994" t="s">
        <v>105</v>
      </c>
      <c r="D163" s="1005" t="s">
        <v>79</v>
      </c>
      <c r="E163" s="1005"/>
      <c r="F163" s="1005"/>
      <c r="G163" s="1005"/>
      <c r="H163" s="1005" t="s">
        <v>104</v>
      </c>
      <c r="I163" s="1005"/>
      <c r="J163" s="1005"/>
    </row>
    <row r="164" spans="1:10" ht="15.75" hidden="1" x14ac:dyDescent="0.25">
      <c r="A164" s="995"/>
      <c r="B164" s="995"/>
      <c r="C164" s="995"/>
      <c r="D164" s="1005"/>
      <c r="E164" s="1005"/>
      <c r="F164" s="1005"/>
      <c r="G164" s="1005"/>
      <c r="H164" s="46">
        <f>H14</f>
        <v>2022</v>
      </c>
      <c r="I164" s="46">
        <f>I14</f>
        <v>2023</v>
      </c>
      <c r="J164" s="46">
        <f>J14</f>
        <v>2024</v>
      </c>
    </row>
    <row r="165" spans="1:10" ht="15.75" hidden="1" x14ac:dyDescent="0.25">
      <c r="A165" s="92">
        <v>1</v>
      </c>
      <c r="B165" s="868">
        <v>290</v>
      </c>
      <c r="C165" s="382" t="s">
        <v>12</v>
      </c>
      <c r="D165" s="1036" t="s">
        <v>98</v>
      </c>
      <c r="E165" s="1037"/>
      <c r="F165" s="1037"/>
      <c r="G165" s="1038"/>
      <c r="H165" s="47"/>
      <c r="I165" s="47"/>
      <c r="J165" s="47"/>
    </row>
    <row r="166" spans="1:10" ht="15.75" hidden="1" x14ac:dyDescent="0.25">
      <c r="A166" s="92">
        <v>2</v>
      </c>
      <c r="B166" s="870"/>
      <c r="C166" s="382" t="s">
        <v>12</v>
      </c>
      <c r="D166" s="1039"/>
      <c r="E166" s="1040"/>
      <c r="F166" s="1040"/>
      <c r="G166" s="1041"/>
      <c r="H166" s="47"/>
      <c r="I166" s="47"/>
      <c r="J166" s="47"/>
    </row>
    <row r="167" spans="1:10" s="107" customFormat="1" ht="15.75" hidden="1" x14ac:dyDescent="0.25">
      <c r="A167" s="970" t="s">
        <v>595</v>
      </c>
      <c r="B167" s="971"/>
      <c r="C167" s="971"/>
      <c r="D167" s="971"/>
      <c r="E167" s="971"/>
      <c r="F167" s="971"/>
      <c r="G167" s="972"/>
      <c r="H167" s="86">
        <f>SUM(H165:H166)</f>
        <v>0</v>
      </c>
      <c r="I167" s="86">
        <f t="shared" ref="I167:J167" si="41">SUM(I165:I166)</f>
        <v>0</v>
      </c>
      <c r="J167" s="86">
        <f t="shared" si="41"/>
        <v>0</v>
      </c>
    </row>
    <row r="168" spans="1:10" hidden="1" x14ac:dyDescent="0.25"/>
    <row r="169" spans="1:10" ht="15.75" hidden="1" x14ac:dyDescent="0.25">
      <c r="A169" s="1059" t="s">
        <v>561</v>
      </c>
      <c r="B169" s="1059"/>
      <c r="C169" s="1059"/>
      <c r="D169" s="1059"/>
      <c r="E169" s="1059"/>
      <c r="F169" s="1059"/>
      <c r="G169" s="1059"/>
      <c r="H169" s="1059"/>
      <c r="I169" s="1059"/>
      <c r="J169" s="1060"/>
    </row>
    <row r="170" spans="1:10" ht="15.75" hidden="1" x14ac:dyDescent="0.25">
      <c r="A170" s="994" t="s">
        <v>106</v>
      </c>
      <c r="B170" s="1002" t="s">
        <v>0</v>
      </c>
      <c r="C170" s="1002" t="s">
        <v>105</v>
      </c>
      <c r="D170" s="1005" t="s">
        <v>79</v>
      </c>
      <c r="E170" s="1002" t="s">
        <v>84</v>
      </c>
      <c r="F170" s="1003" t="s">
        <v>34</v>
      </c>
      <c r="G170" s="1004" t="s">
        <v>112</v>
      </c>
      <c r="H170" s="1005" t="s">
        <v>104</v>
      </c>
      <c r="I170" s="1005"/>
      <c r="J170" s="1005"/>
    </row>
    <row r="171" spans="1:10" ht="15.75" hidden="1" x14ac:dyDescent="0.25">
      <c r="A171" s="995"/>
      <c r="B171" s="1002"/>
      <c r="C171" s="1002"/>
      <c r="D171" s="1005"/>
      <c r="E171" s="1002"/>
      <c r="F171" s="1003"/>
      <c r="G171" s="1004"/>
      <c r="H171" s="46">
        <f>H14</f>
        <v>2022</v>
      </c>
      <c r="I171" s="46">
        <f>I14</f>
        <v>2023</v>
      </c>
      <c r="J171" s="46">
        <f>J14</f>
        <v>2024</v>
      </c>
    </row>
    <row r="172" spans="1:10" ht="38.25" hidden="1" x14ac:dyDescent="0.25">
      <c r="A172" s="1012">
        <v>1</v>
      </c>
      <c r="B172" s="868">
        <v>225</v>
      </c>
      <c r="C172" s="1034" t="s">
        <v>35</v>
      </c>
      <c r="D172" s="98" t="s">
        <v>36</v>
      </c>
      <c r="E172" s="99"/>
      <c r="F172" s="100"/>
      <c r="G172" s="101"/>
      <c r="H172" s="91" t="s">
        <v>30</v>
      </c>
      <c r="I172" s="91" t="s">
        <v>30</v>
      </c>
      <c r="J172" s="91" t="s">
        <v>30</v>
      </c>
    </row>
    <row r="173" spans="1:10" ht="15.75" hidden="1" x14ac:dyDescent="0.25">
      <c r="A173" s="1013"/>
      <c r="B173" s="869"/>
      <c r="C173" s="1035"/>
      <c r="D173" s="60"/>
      <c r="E173" s="61" t="s">
        <v>96</v>
      </c>
      <c r="F173" s="52"/>
      <c r="G173" s="63" t="e">
        <f>H173/F173</f>
        <v>#DIV/0!</v>
      </c>
      <c r="H173" s="47"/>
      <c r="I173" s="47"/>
      <c r="J173" s="47"/>
    </row>
    <row r="174" spans="1:10" ht="15.75" hidden="1" x14ac:dyDescent="0.25">
      <c r="A174" s="1013"/>
      <c r="B174" s="869"/>
      <c r="C174" s="1035"/>
      <c r="D174" s="60"/>
      <c r="E174" s="61" t="s">
        <v>96</v>
      </c>
      <c r="F174" s="52"/>
      <c r="G174" s="63" t="e">
        <f t="shared" ref="G174:G181" si="42">H174/F174</f>
        <v>#DIV/0!</v>
      </c>
      <c r="H174" s="47"/>
      <c r="I174" s="47"/>
      <c r="J174" s="47"/>
    </row>
    <row r="175" spans="1:10" ht="15.75" hidden="1" x14ac:dyDescent="0.25">
      <c r="A175" s="1013"/>
      <c r="B175" s="869"/>
      <c r="C175" s="1035"/>
      <c r="D175" s="60"/>
      <c r="E175" s="61" t="s">
        <v>96</v>
      </c>
      <c r="F175" s="52"/>
      <c r="G175" s="63" t="e">
        <f t="shared" si="42"/>
        <v>#DIV/0!</v>
      </c>
      <c r="H175" s="47"/>
      <c r="I175" s="47"/>
      <c r="J175" s="47"/>
    </row>
    <row r="176" spans="1:10" ht="15.75" hidden="1" x14ac:dyDescent="0.25">
      <c r="A176" s="1013"/>
      <c r="B176" s="869"/>
      <c r="C176" s="1035"/>
      <c r="D176" s="60"/>
      <c r="E176" s="61" t="s">
        <v>96</v>
      </c>
      <c r="F176" s="52"/>
      <c r="G176" s="63" t="e">
        <f t="shared" si="42"/>
        <v>#DIV/0!</v>
      </c>
      <c r="H176" s="47"/>
      <c r="I176" s="47"/>
      <c r="J176" s="47"/>
    </row>
    <row r="177" spans="1:11" s="107" customFormat="1" ht="15.75" hidden="1" x14ac:dyDescent="0.25">
      <c r="A177" s="947" t="s">
        <v>412</v>
      </c>
      <c r="B177" s="948"/>
      <c r="C177" s="948"/>
      <c r="D177" s="948"/>
      <c r="E177" s="948"/>
      <c r="F177" s="948"/>
      <c r="G177" s="949"/>
      <c r="H177" s="202">
        <f>SUM(H173:H176)</f>
        <v>0</v>
      </c>
      <c r="I177" s="202">
        <f t="shared" ref="I177:J177" si="43">SUM(I173:I176)</f>
        <v>0</v>
      </c>
      <c r="J177" s="202">
        <f t="shared" si="43"/>
        <v>0</v>
      </c>
    </row>
    <row r="178" spans="1:11" ht="15.75" hidden="1" x14ac:dyDescent="0.25">
      <c r="A178" s="1012">
        <v>2</v>
      </c>
      <c r="B178" s="868">
        <v>226</v>
      </c>
      <c r="C178" s="1034" t="s">
        <v>10</v>
      </c>
      <c r="D178" s="60"/>
      <c r="E178" s="61" t="s">
        <v>96</v>
      </c>
      <c r="F178" s="52"/>
      <c r="G178" s="63" t="e">
        <f>H178/F178</f>
        <v>#DIV/0!</v>
      </c>
      <c r="H178" s="47"/>
      <c r="I178" s="47"/>
      <c r="J178" s="47"/>
    </row>
    <row r="179" spans="1:11" ht="15.75" hidden="1" x14ac:dyDescent="0.25">
      <c r="A179" s="1013"/>
      <c r="B179" s="869"/>
      <c r="C179" s="1035"/>
      <c r="D179" s="60"/>
      <c r="E179" s="61" t="s">
        <v>96</v>
      </c>
      <c r="F179" s="52"/>
      <c r="G179" s="63" t="e">
        <f t="shared" si="42"/>
        <v>#DIV/0!</v>
      </c>
      <c r="H179" s="47"/>
      <c r="I179" s="47"/>
      <c r="J179" s="47"/>
    </row>
    <row r="180" spans="1:11" ht="15.75" hidden="1" x14ac:dyDescent="0.25">
      <c r="A180" s="1013"/>
      <c r="B180" s="869"/>
      <c r="C180" s="1035"/>
      <c r="D180" s="60"/>
      <c r="E180" s="61" t="s">
        <v>96</v>
      </c>
      <c r="F180" s="52"/>
      <c r="G180" s="63" t="e">
        <f t="shared" si="42"/>
        <v>#DIV/0!</v>
      </c>
      <c r="H180" s="47"/>
      <c r="I180" s="47"/>
      <c r="J180" s="47"/>
    </row>
    <row r="181" spans="1:11" ht="15.75" hidden="1" x14ac:dyDescent="0.25">
      <c r="A181" s="1013"/>
      <c r="B181" s="869"/>
      <c r="C181" s="1035"/>
      <c r="D181" s="60"/>
      <c r="E181" s="61" t="s">
        <v>96</v>
      </c>
      <c r="F181" s="52"/>
      <c r="G181" s="63" t="e">
        <f t="shared" si="42"/>
        <v>#DIV/0!</v>
      </c>
      <c r="H181" s="47"/>
      <c r="I181" s="47"/>
      <c r="J181" s="47"/>
    </row>
    <row r="182" spans="1:11" s="107" customFormat="1" ht="15.75" hidden="1" x14ac:dyDescent="0.25">
      <c r="A182" s="947" t="s">
        <v>413</v>
      </c>
      <c r="B182" s="948"/>
      <c r="C182" s="948"/>
      <c r="D182" s="948"/>
      <c r="E182" s="948"/>
      <c r="F182" s="948"/>
      <c r="G182" s="949"/>
      <c r="H182" s="202">
        <f>SUM(H178:H181)</f>
        <v>0</v>
      </c>
      <c r="I182" s="202">
        <f t="shared" ref="I182:J182" si="44">SUM(I178:I181)</f>
        <v>0</v>
      </c>
      <c r="J182" s="202">
        <f t="shared" si="44"/>
        <v>0</v>
      </c>
    </row>
    <row r="183" spans="1:11" s="107" customFormat="1" ht="15.75" hidden="1" x14ac:dyDescent="0.25">
      <c r="A183" s="970" t="s">
        <v>596</v>
      </c>
      <c r="B183" s="971"/>
      <c r="C183" s="971"/>
      <c r="D183" s="971"/>
      <c r="E183" s="971"/>
      <c r="F183" s="971"/>
      <c r="G183" s="972"/>
      <c r="H183" s="86">
        <f>H177+H182</f>
        <v>0</v>
      </c>
      <c r="I183" s="86">
        <f t="shared" ref="I183:J183" si="45">I177+I182</f>
        <v>0</v>
      </c>
      <c r="J183" s="86">
        <f t="shared" si="45"/>
        <v>0</v>
      </c>
    </row>
    <row r="184" spans="1:11" hidden="1" x14ac:dyDescent="0.25">
      <c r="A184" s="48"/>
      <c r="B184" s="48"/>
      <c r="C184" s="48"/>
      <c r="D184" s="48"/>
      <c r="E184" s="48"/>
      <c r="F184" s="48"/>
      <c r="G184" s="48"/>
    </row>
    <row r="185" spans="1:11" s="107" customFormat="1" x14ac:dyDescent="0.25">
      <c r="A185" s="1048" t="s">
        <v>562</v>
      </c>
      <c r="B185" s="1048"/>
      <c r="C185" s="1048"/>
      <c r="D185" s="1048"/>
      <c r="E185" s="1048"/>
      <c r="F185" s="1048"/>
      <c r="G185" s="1048"/>
      <c r="H185" s="1048"/>
      <c r="I185" s="1048"/>
      <c r="J185" s="1048"/>
    </row>
    <row r="186" spans="1:11" ht="15.75" x14ac:dyDescent="0.25">
      <c r="B186" s="1047" t="s">
        <v>520</v>
      </c>
      <c r="C186" s="1047"/>
      <c r="D186" s="1047"/>
      <c r="E186" s="1047"/>
      <c r="F186" s="1047"/>
      <c r="G186" s="1047"/>
      <c r="H186" s="1047"/>
      <c r="I186" s="1047"/>
      <c r="J186" s="1047"/>
    </row>
    <row r="187" spans="1:11" ht="33.75" customHeight="1" x14ac:dyDescent="0.25">
      <c r="A187" s="1002" t="s">
        <v>106</v>
      </c>
      <c r="B187" s="1005" t="s">
        <v>79</v>
      </c>
      <c r="C187" s="1005"/>
      <c r="D187" s="1005"/>
      <c r="E187" s="1002" t="s">
        <v>84</v>
      </c>
      <c r="F187" s="1004" t="s">
        <v>80</v>
      </c>
      <c r="G187" s="1004" t="s">
        <v>87</v>
      </c>
      <c r="H187" s="1005" t="s">
        <v>104</v>
      </c>
      <c r="I187" s="1005"/>
      <c r="J187" s="1005"/>
    </row>
    <row r="188" spans="1:11" ht="15.75" x14ac:dyDescent="0.25">
      <c r="A188" s="1002"/>
      <c r="B188" s="1005"/>
      <c r="C188" s="1005"/>
      <c r="D188" s="1005"/>
      <c r="E188" s="1002"/>
      <c r="F188" s="1004"/>
      <c r="G188" s="1004"/>
      <c r="H188" s="46">
        <f>H14</f>
        <v>2022</v>
      </c>
      <c r="I188" s="46">
        <f>I14</f>
        <v>2023</v>
      </c>
      <c r="J188" s="46">
        <f>J14</f>
        <v>2024</v>
      </c>
    </row>
    <row r="189" spans="1:11" x14ac:dyDescent="0.25">
      <c r="A189" s="64">
        <v>1</v>
      </c>
      <c r="B189" s="1006">
        <v>2</v>
      </c>
      <c r="C189" s="1006"/>
      <c r="D189" s="1006"/>
      <c r="E189" s="65">
        <v>3</v>
      </c>
      <c r="F189" s="65">
        <v>4</v>
      </c>
      <c r="G189" s="65">
        <v>5</v>
      </c>
      <c r="H189" s="462">
        <v>6</v>
      </c>
      <c r="I189" s="462">
        <v>7</v>
      </c>
      <c r="J189" s="462">
        <v>8</v>
      </c>
    </row>
    <row r="190" spans="1:11" ht="15.75" x14ac:dyDescent="0.25">
      <c r="A190" s="461">
        <v>1</v>
      </c>
      <c r="B190" s="1044" t="s">
        <v>521</v>
      </c>
      <c r="C190" s="1045"/>
      <c r="D190" s="1046"/>
      <c r="E190" s="319" t="s">
        <v>58</v>
      </c>
      <c r="F190" s="47">
        <v>36001.584999999999</v>
      </c>
      <c r="G190" s="47">
        <v>6.57</v>
      </c>
      <c r="H190" s="47">
        <f>F190*G190+0.01</f>
        <v>236530.42345</v>
      </c>
      <c r="I190" s="47">
        <v>236530.42345</v>
      </c>
      <c r="J190" s="47">
        <v>236530.42345</v>
      </c>
      <c r="K190" s="49"/>
    </row>
    <row r="191" spans="1:11" ht="15.75" x14ac:dyDescent="0.25">
      <c r="A191" s="461">
        <v>2</v>
      </c>
      <c r="B191" s="1044" t="s">
        <v>522</v>
      </c>
      <c r="C191" s="1045"/>
      <c r="D191" s="1046"/>
      <c r="E191" s="315" t="s">
        <v>54</v>
      </c>
      <c r="F191" s="47">
        <v>185.23</v>
      </c>
      <c r="G191" s="47">
        <v>3829.7735913295128</v>
      </c>
      <c r="H191" s="47">
        <f>F191*G191</f>
        <v>709388.96232196561</v>
      </c>
      <c r="I191" s="47">
        <v>709388.96232196561</v>
      </c>
      <c r="J191" s="47">
        <v>709388.96232196561</v>
      </c>
      <c r="K191" s="49"/>
    </row>
    <row r="192" spans="1:11" ht="34.5" hidden="1" customHeight="1" x14ac:dyDescent="0.25">
      <c r="A192" s="461">
        <v>3</v>
      </c>
      <c r="B192" s="1021" t="s">
        <v>523</v>
      </c>
      <c r="C192" s="1022"/>
      <c r="D192" s="1023"/>
      <c r="E192" s="315" t="s">
        <v>524</v>
      </c>
      <c r="F192" s="47" t="e">
        <f t="shared" ref="F192:F194" si="46">H192/G192</f>
        <v>#DIV/0!</v>
      </c>
      <c r="G192" s="47"/>
      <c r="H192" s="47"/>
      <c r="I192" s="47"/>
      <c r="J192" s="47"/>
      <c r="K192" s="49"/>
    </row>
    <row r="193" spans="1:11" ht="15.75" hidden="1" x14ac:dyDescent="0.25">
      <c r="A193" s="461">
        <v>4</v>
      </c>
      <c r="B193" s="1021"/>
      <c r="C193" s="1022"/>
      <c r="D193" s="1023"/>
      <c r="E193" s="319"/>
      <c r="F193" s="47" t="e">
        <f t="shared" si="46"/>
        <v>#DIV/0!</v>
      </c>
      <c r="G193" s="47"/>
      <c r="H193" s="47"/>
      <c r="I193" s="47"/>
      <c r="J193" s="47"/>
      <c r="K193" s="49"/>
    </row>
    <row r="194" spans="1:11" ht="15.75" hidden="1" x14ac:dyDescent="0.25">
      <c r="A194" s="461">
        <v>5</v>
      </c>
      <c r="B194" s="883"/>
      <c r="C194" s="884"/>
      <c r="D194" s="885"/>
      <c r="E194" s="68"/>
      <c r="F194" s="47" t="e">
        <f t="shared" si="46"/>
        <v>#DIV/0!</v>
      </c>
      <c r="G194" s="47"/>
      <c r="H194" s="47"/>
      <c r="I194" s="47"/>
      <c r="J194" s="47"/>
      <c r="K194" s="49"/>
    </row>
    <row r="195" spans="1:11" ht="15.75" x14ac:dyDescent="0.25">
      <c r="A195" s="947" t="s">
        <v>394</v>
      </c>
      <c r="B195" s="948"/>
      <c r="C195" s="948"/>
      <c r="D195" s="948"/>
      <c r="E195" s="948"/>
      <c r="F195" s="948"/>
      <c r="G195" s="949"/>
      <c r="H195" s="202">
        <f>SUM(H190:H194)</f>
        <v>945919.38577196561</v>
      </c>
      <c r="I195" s="202">
        <f t="shared" ref="I195:J195" si="47">SUM(I190:I194)</f>
        <v>945919.38577196561</v>
      </c>
      <c r="J195" s="202">
        <f t="shared" si="47"/>
        <v>945919.38577196561</v>
      </c>
    </row>
    <row r="196" spans="1:11" ht="15.75" x14ac:dyDescent="0.25">
      <c r="A196" s="461">
        <v>1</v>
      </c>
      <c r="B196" s="1044" t="s">
        <v>521</v>
      </c>
      <c r="C196" s="1045"/>
      <c r="D196" s="1046"/>
      <c r="E196" s="319" t="s">
        <v>58</v>
      </c>
      <c r="F196" s="47">
        <f>H196/G196</f>
        <v>17703.500761035008</v>
      </c>
      <c r="G196" s="47">
        <v>6.57</v>
      </c>
      <c r="H196" s="47">
        <v>116312</v>
      </c>
      <c r="I196" s="47">
        <v>116312</v>
      </c>
      <c r="J196" s="47">
        <v>116312</v>
      </c>
      <c r="K196" s="49"/>
    </row>
    <row r="197" spans="1:11" ht="15.75" x14ac:dyDescent="0.25">
      <c r="A197" s="461">
        <v>2</v>
      </c>
      <c r="B197" s="1044" t="s">
        <v>522</v>
      </c>
      <c r="C197" s="1045"/>
      <c r="D197" s="1046"/>
      <c r="E197" s="315" t="s">
        <v>54</v>
      </c>
      <c r="F197" s="47">
        <f>H197/G197</f>
        <v>126.44711921041745</v>
      </c>
      <c r="G197" s="47">
        <v>3829.7748736699054</v>
      </c>
      <c r="H197" s="47">
        <v>484264</v>
      </c>
      <c r="I197" s="47">
        <v>484264</v>
      </c>
      <c r="J197" s="47">
        <v>484264</v>
      </c>
      <c r="K197" s="49"/>
    </row>
    <row r="198" spans="1:11" ht="37.5" hidden="1" customHeight="1" x14ac:dyDescent="0.25">
      <c r="A198" s="461">
        <v>3</v>
      </c>
      <c r="B198" s="1021" t="s">
        <v>523</v>
      </c>
      <c r="C198" s="1022"/>
      <c r="D198" s="1023"/>
      <c r="E198" s="315" t="s">
        <v>524</v>
      </c>
      <c r="F198" s="47" t="e">
        <f t="shared" ref="F198:F200" si="48">H198/G198</f>
        <v>#DIV/0!</v>
      </c>
      <c r="G198" s="47"/>
      <c r="H198" s="47"/>
      <c r="I198" s="47"/>
      <c r="J198" s="47"/>
      <c r="K198" s="49"/>
    </row>
    <row r="199" spans="1:11" ht="15.75" hidden="1" x14ac:dyDescent="0.25">
      <c r="A199" s="461">
        <v>4</v>
      </c>
      <c r="B199" s="1021"/>
      <c r="C199" s="1022"/>
      <c r="D199" s="1023"/>
      <c r="E199" s="319"/>
      <c r="F199" s="47" t="e">
        <f t="shared" si="48"/>
        <v>#DIV/0!</v>
      </c>
      <c r="G199" s="47"/>
      <c r="H199" s="47"/>
      <c r="I199" s="47"/>
      <c r="J199" s="47"/>
      <c r="K199" s="49"/>
    </row>
    <row r="200" spans="1:11" ht="15.75" hidden="1" x14ac:dyDescent="0.25">
      <c r="A200" s="461">
        <v>5</v>
      </c>
      <c r="B200" s="883"/>
      <c r="C200" s="884"/>
      <c r="D200" s="885"/>
      <c r="E200" s="68"/>
      <c r="F200" s="47" t="e">
        <f t="shared" si="48"/>
        <v>#DIV/0!</v>
      </c>
      <c r="G200" s="47"/>
      <c r="H200" s="47"/>
      <c r="I200" s="47"/>
      <c r="J200" s="47"/>
      <c r="K200" s="49"/>
    </row>
    <row r="201" spans="1:11" s="107" customFormat="1" ht="15.75" x14ac:dyDescent="0.25">
      <c r="A201" s="947" t="s">
        <v>395</v>
      </c>
      <c r="B201" s="948"/>
      <c r="C201" s="948"/>
      <c r="D201" s="948"/>
      <c r="E201" s="948"/>
      <c r="F201" s="948"/>
      <c r="G201" s="949"/>
      <c r="H201" s="202">
        <f>SUM(H196:H200)</f>
        <v>600576</v>
      </c>
      <c r="I201" s="202">
        <f t="shared" ref="I201:J201" si="49">SUM(I196:I200)</f>
        <v>600576</v>
      </c>
      <c r="J201" s="202">
        <f t="shared" si="49"/>
        <v>600576</v>
      </c>
    </row>
    <row r="202" spans="1:11" s="107" customFormat="1" ht="15.75" x14ac:dyDescent="0.25">
      <c r="A202" s="970" t="s">
        <v>525</v>
      </c>
      <c r="B202" s="971"/>
      <c r="C202" s="971"/>
      <c r="D202" s="971"/>
      <c r="E202" s="971"/>
      <c r="F202" s="971"/>
      <c r="G202" s="972"/>
      <c r="H202" s="86">
        <f>H195+H201</f>
        <v>1546495.3857719656</v>
      </c>
      <c r="I202" s="86">
        <f t="shared" ref="I202:J202" si="50">I195+I201</f>
        <v>1546495.3857719656</v>
      </c>
      <c r="J202" s="86">
        <f t="shared" si="50"/>
        <v>1546495.3857719656</v>
      </c>
    </row>
    <row r="204" spans="1:11" hidden="1" x14ac:dyDescent="0.25">
      <c r="A204" s="1048" t="s">
        <v>563</v>
      </c>
      <c r="B204" s="1048"/>
      <c r="C204" s="1048"/>
      <c r="D204" s="1048"/>
      <c r="E204" s="1048"/>
      <c r="F204" s="1048"/>
      <c r="G204" s="1048"/>
      <c r="H204" s="1048"/>
      <c r="I204" s="1048"/>
      <c r="J204" s="1048"/>
    </row>
    <row r="205" spans="1:11" ht="15.75" hidden="1" x14ac:dyDescent="0.25">
      <c r="A205" s="994" t="s">
        <v>106</v>
      </c>
      <c r="B205" s="1002" t="s">
        <v>0</v>
      </c>
      <c r="C205" s="1002" t="s">
        <v>105</v>
      </c>
      <c r="D205" s="1005" t="s">
        <v>79</v>
      </c>
      <c r="E205" s="1002" t="s">
        <v>84</v>
      </c>
      <c r="F205" s="1003" t="s">
        <v>34</v>
      </c>
      <c r="G205" s="1004" t="s">
        <v>112</v>
      </c>
      <c r="H205" s="1005" t="s">
        <v>104</v>
      </c>
      <c r="I205" s="1005"/>
      <c r="J205" s="1005"/>
    </row>
    <row r="206" spans="1:11" ht="15.75" hidden="1" x14ac:dyDescent="0.25">
      <c r="A206" s="995"/>
      <c r="B206" s="1002"/>
      <c r="C206" s="1002"/>
      <c r="D206" s="1005"/>
      <c r="E206" s="1002"/>
      <c r="F206" s="1003"/>
      <c r="G206" s="1004"/>
      <c r="H206" s="46">
        <f>H14</f>
        <v>2022</v>
      </c>
      <c r="I206" s="46">
        <f>I14</f>
        <v>2023</v>
      </c>
      <c r="J206" s="46">
        <f>J14</f>
        <v>2024</v>
      </c>
    </row>
    <row r="207" spans="1:11" ht="45" hidden="1" x14ac:dyDescent="0.25">
      <c r="A207" s="242">
        <v>1</v>
      </c>
      <c r="B207" s="314">
        <v>225</v>
      </c>
      <c r="C207" s="315" t="s">
        <v>35</v>
      </c>
      <c r="D207" s="62"/>
      <c r="E207" s="61" t="s">
        <v>96</v>
      </c>
      <c r="F207" s="52"/>
      <c r="G207" s="63" t="e">
        <f>H207/F207</f>
        <v>#DIV/0!</v>
      </c>
      <c r="H207" s="47"/>
      <c r="I207" s="47"/>
      <c r="J207" s="47"/>
    </row>
    <row r="208" spans="1:11" ht="26.25" hidden="1" customHeight="1" x14ac:dyDescent="0.25">
      <c r="A208" s="242"/>
      <c r="B208" s="314">
        <v>226</v>
      </c>
      <c r="C208" s="315" t="s">
        <v>10</v>
      </c>
      <c r="D208" s="62"/>
      <c r="E208" s="61" t="s">
        <v>96</v>
      </c>
      <c r="F208" s="52"/>
      <c r="G208" s="63" t="e">
        <f t="shared" ref="G208:G210" si="51">H208/F208</f>
        <v>#DIV/0!</v>
      </c>
      <c r="H208" s="47"/>
      <c r="I208" s="47"/>
      <c r="J208" s="47"/>
    </row>
    <row r="209" spans="1:10" ht="15.75" hidden="1" x14ac:dyDescent="0.25">
      <c r="A209" s="397"/>
      <c r="B209" s="399"/>
      <c r="C209" s="67"/>
      <c r="D209" s="62"/>
      <c r="E209" s="61" t="s">
        <v>96</v>
      </c>
      <c r="F209" s="52"/>
      <c r="G209" s="63" t="e">
        <f t="shared" si="51"/>
        <v>#DIV/0!</v>
      </c>
      <c r="H209" s="47"/>
      <c r="I209" s="47"/>
      <c r="J209" s="47"/>
    </row>
    <row r="210" spans="1:10" ht="37.5" hidden="1" customHeight="1" x14ac:dyDescent="0.25">
      <c r="A210" s="242"/>
      <c r="B210" s="314">
        <v>310</v>
      </c>
      <c r="C210" s="315" t="s">
        <v>424</v>
      </c>
      <c r="D210" s="62"/>
      <c r="E210" s="61" t="s">
        <v>96</v>
      </c>
      <c r="F210" s="52"/>
      <c r="G210" s="63" t="e">
        <f t="shared" si="51"/>
        <v>#DIV/0!</v>
      </c>
      <c r="H210" s="47"/>
      <c r="I210" s="47"/>
      <c r="J210" s="47"/>
    </row>
    <row r="211" spans="1:10" s="107" customFormat="1" ht="15.75" hidden="1" x14ac:dyDescent="0.25">
      <c r="A211" s="970" t="s">
        <v>597</v>
      </c>
      <c r="B211" s="971"/>
      <c r="C211" s="971"/>
      <c r="D211" s="971"/>
      <c r="E211" s="971"/>
      <c r="F211" s="971"/>
      <c r="G211" s="972"/>
      <c r="H211" s="86">
        <f>SUM(H207:H210)</f>
        <v>0</v>
      </c>
      <c r="I211" s="86">
        <f t="shared" ref="I211:J211" si="52">SUM(I207:I210)</f>
        <v>0</v>
      </c>
      <c r="J211" s="86">
        <f t="shared" si="52"/>
        <v>0</v>
      </c>
    </row>
    <row r="212" spans="1:10" hidden="1" x14ac:dyDescent="0.25"/>
    <row r="213" spans="1:10" ht="15.75" x14ac:dyDescent="0.25">
      <c r="A213" s="1089" t="s">
        <v>564</v>
      </c>
      <c r="B213" s="1089"/>
      <c r="C213" s="1089"/>
      <c r="D213" s="1089"/>
      <c r="E213" s="1089"/>
      <c r="F213" s="1089"/>
      <c r="G213" s="1089"/>
      <c r="H213" s="1089"/>
      <c r="I213" s="1089"/>
      <c r="J213" s="1090"/>
    </row>
    <row r="214" spans="1:10" ht="15.75" x14ac:dyDescent="0.25">
      <c r="B214" s="1047" t="s">
        <v>38</v>
      </c>
      <c r="C214" s="1047"/>
      <c r="D214" s="1047"/>
      <c r="E214" s="1047"/>
      <c r="F214" s="1047"/>
      <c r="G214" s="1047"/>
      <c r="H214" s="1047"/>
      <c r="I214" s="1047"/>
      <c r="J214" s="1047"/>
    </row>
    <row r="215" spans="1:10" ht="15.75" x14ac:dyDescent="0.25">
      <c r="A215" s="1002" t="s">
        <v>106</v>
      </c>
      <c r="B215" s="1005" t="s">
        <v>114</v>
      </c>
      <c r="C215" s="1005"/>
      <c r="D215" s="1005"/>
      <c r="E215" s="1003" t="s">
        <v>92</v>
      </c>
      <c r="F215" s="1003" t="s">
        <v>93</v>
      </c>
      <c r="G215" s="1004" t="s">
        <v>115</v>
      </c>
      <c r="H215" s="1005" t="s">
        <v>104</v>
      </c>
      <c r="I215" s="1005"/>
      <c r="J215" s="1005"/>
    </row>
    <row r="216" spans="1:10" ht="15.75" x14ac:dyDescent="0.25">
      <c r="A216" s="1002"/>
      <c r="B216" s="1005"/>
      <c r="C216" s="1005"/>
      <c r="D216" s="1005"/>
      <c r="E216" s="1003"/>
      <c r="F216" s="1003"/>
      <c r="G216" s="1004"/>
      <c r="H216" s="46">
        <f>H14</f>
        <v>2022</v>
      </c>
      <c r="I216" s="46">
        <f>I14</f>
        <v>2023</v>
      </c>
      <c r="J216" s="46">
        <f>J14</f>
        <v>2024</v>
      </c>
    </row>
    <row r="217" spans="1:10" x14ac:dyDescent="0.25">
      <c r="A217" s="64">
        <v>1</v>
      </c>
      <c r="B217" s="1006">
        <v>2</v>
      </c>
      <c r="C217" s="1006"/>
      <c r="D217" s="1006"/>
      <c r="E217" s="65">
        <v>3</v>
      </c>
      <c r="F217" s="65">
        <v>4</v>
      </c>
      <c r="G217" s="65">
        <v>5</v>
      </c>
      <c r="H217" s="66">
        <v>6</v>
      </c>
      <c r="I217" s="66">
        <v>7</v>
      </c>
      <c r="J217" s="66">
        <v>8</v>
      </c>
    </row>
    <row r="218" spans="1:10" ht="15.75" hidden="1" x14ac:dyDescent="0.25">
      <c r="A218" s="92"/>
      <c r="B218" s="1024" t="s">
        <v>39</v>
      </c>
      <c r="C218" s="1025"/>
      <c r="D218" s="1026"/>
      <c r="E218" s="52"/>
      <c r="F218" s="52"/>
      <c r="G218" s="47" t="e">
        <f>H218/F218/E218</f>
        <v>#DIV/0!</v>
      </c>
      <c r="H218" s="47"/>
      <c r="I218" s="47"/>
      <c r="J218" s="47"/>
    </row>
    <row r="219" spans="1:10" ht="15.75" x14ac:dyDescent="0.25">
      <c r="A219" s="92"/>
      <c r="B219" s="1091" t="s">
        <v>40</v>
      </c>
      <c r="C219" s="1092"/>
      <c r="D219" s="1093"/>
      <c r="E219" s="52">
        <v>1</v>
      </c>
      <c r="F219" s="52">
        <v>12</v>
      </c>
      <c r="G219" s="47">
        <f>H219/F219/E219</f>
        <v>1081.5833333333333</v>
      </c>
      <c r="H219" s="47">
        <v>12979</v>
      </c>
      <c r="I219" s="47">
        <v>13500</v>
      </c>
      <c r="J219" s="47">
        <v>13500</v>
      </c>
    </row>
    <row r="220" spans="1:10" ht="15.75" x14ac:dyDescent="0.25">
      <c r="A220" s="92"/>
      <c r="B220" s="1091" t="s">
        <v>46</v>
      </c>
      <c r="C220" s="1092"/>
      <c r="D220" s="1093"/>
      <c r="E220" s="52">
        <v>1</v>
      </c>
      <c r="F220" s="52">
        <v>12</v>
      </c>
      <c r="G220" s="47">
        <f t="shared" ref="G220:G231" si="53">H220/F220/E220</f>
        <v>3600</v>
      </c>
      <c r="H220" s="47">
        <v>43200</v>
      </c>
      <c r="I220" s="47"/>
      <c r="J220" s="47"/>
    </row>
    <row r="221" spans="1:10" ht="15.75" hidden="1" x14ac:dyDescent="0.25">
      <c r="A221" s="92"/>
      <c r="B221" s="1091" t="s">
        <v>86</v>
      </c>
      <c r="C221" s="1092"/>
      <c r="D221" s="1093"/>
      <c r="E221" s="52"/>
      <c r="F221" s="52"/>
      <c r="G221" s="47" t="e">
        <f t="shared" si="53"/>
        <v>#DIV/0!</v>
      </c>
      <c r="H221" s="47"/>
      <c r="I221" s="47"/>
      <c r="J221" s="47"/>
    </row>
    <row r="222" spans="1:10" ht="15.75" hidden="1" x14ac:dyDescent="0.25">
      <c r="A222" s="92"/>
      <c r="B222" s="1091" t="s">
        <v>85</v>
      </c>
      <c r="C222" s="1092"/>
      <c r="D222" s="1093"/>
      <c r="E222" s="52"/>
      <c r="F222" s="52"/>
      <c r="G222" s="47" t="e">
        <f t="shared" si="53"/>
        <v>#DIV/0!</v>
      </c>
      <c r="H222" s="47"/>
      <c r="I222" s="47"/>
      <c r="J222" s="47"/>
    </row>
    <row r="223" spans="1:10" ht="15.75" hidden="1" x14ac:dyDescent="0.25">
      <c r="A223" s="92"/>
      <c r="B223" s="1091" t="s">
        <v>42</v>
      </c>
      <c r="C223" s="1092"/>
      <c r="D223" s="1093"/>
      <c r="E223" s="52"/>
      <c r="F223" s="52"/>
      <c r="G223" s="47" t="e">
        <f t="shared" si="53"/>
        <v>#DIV/0!</v>
      </c>
      <c r="H223" s="47"/>
      <c r="I223" s="47"/>
      <c r="J223" s="47"/>
    </row>
    <row r="224" spans="1:10" ht="15.75" hidden="1" x14ac:dyDescent="0.25">
      <c r="A224" s="92"/>
      <c r="B224" s="1091" t="s">
        <v>44</v>
      </c>
      <c r="C224" s="1092"/>
      <c r="D224" s="1093"/>
      <c r="E224" s="52"/>
      <c r="F224" s="52"/>
      <c r="G224" s="47" t="e">
        <f t="shared" si="53"/>
        <v>#DIV/0!</v>
      </c>
      <c r="H224" s="47"/>
      <c r="I224" s="47"/>
      <c r="J224" s="47"/>
    </row>
    <row r="225" spans="1:10" ht="15.75" hidden="1" x14ac:dyDescent="0.25">
      <c r="A225" s="92"/>
      <c r="B225" s="1091" t="s">
        <v>41</v>
      </c>
      <c r="C225" s="1092"/>
      <c r="D225" s="1093"/>
      <c r="E225" s="52"/>
      <c r="F225" s="52"/>
      <c r="G225" s="47" t="e">
        <f t="shared" si="53"/>
        <v>#DIV/0!</v>
      </c>
      <c r="H225" s="47"/>
      <c r="I225" s="47"/>
      <c r="J225" s="47"/>
    </row>
    <row r="226" spans="1:10" ht="15.75" hidden="1" x14ac:dyDescent="0.25">
      <c r="A226" s="92"/>
      <c r="B226" s="1091" t="s">
        <v>45</v>
      </c>
      <c r="C226" s="1092"/>
      <c r="D226" s="1093"/>
      <c r="E226" s="52"/>
      <c r="F226" s="52"/>
      <c r="G226" s="47" t="e">
        <f t="shared" si="53"/>
        <v>#DIV/0!</v>
      </c>
      <c r="H226" s="47"/>
      <c r="I226" s="47"/>
      <c r="J226" s="47"/>
    </row>
    <row r="227" spans="1:10" s="107" customFormat="1" ht="15.75" x14ac:dyDescent="0.25">
      <c r="A227" s="1095" t="s">
        <v>387</v>
      </c>
      <c r="B227" s="1095"/>
      <c r="C227" s="1095"/>
      <c r="D227" s="1095"/>
      <c r="E227" s="1095"/>
      <c r="F227" s="1095"/>
      <c r="G227" s="1095"/>
      <c r="H227" s="91">
        <f>SUM(H218:H226)</f>
        <v>56179</v>
      </c>
      <c r="I227" s="91">
        <f t="shared" ref="I227:J227" si="54">SUM(I218:I226)</f>
        <v>13500</v>
      </c>
      <c r="J227" s="91">
        <f t="shared" si="54"/>
        <v>13500</v>
      </c>
    </row>
    <row r="228" spans="1:10" ht="15.75" x14ac:dyDescent="0.25">
      <c r="A228" s="92"/>
      <c r="B228" s="1096" t="s">
        <v>382</v>
      </c>
      <c r="C228" s="1096"/>
      <c r="D228" s="1096"/>
      <c r="E228" s="52">
        <v>1</v>
      </c>
      <c r="F228" s="52">
        <v>9</v>
      </c>
      <c r="G228" s="47">
        <f t="shared" si="53"/>
        <v>3448.8888888888887</v>
      </c>
      <c r="H228" s="47">
        <v>31040</v>
      </c>
      <c r="I228" s="47">
        <v>31040</v>
      </c>
      <c r="J228" s="47">
        <v>31040</v>
      </c>
    </row>
    <row r="229" spans="1:10" ht="15.75" hidden="1" x14ac:dyDescent="0.25">
      <c r="A229" s="92"/>
      <c r="B229" s="883" t="s">
        <v>383</v>
      </c>
      <c r="C229" s="884"/>
      <c r="D229" s="885"/>
      <c r="E229" s="52"/>
      <c r="F229" s="52"/>
      <c r="G229" s="47" t="e">
        <f t="shared" si="53"/>
        <v>#DIV/0!</v>
      </c>
      <c r="H229" s="47"/>
      <c r="I229" s="47"/>
      <c r="J229" s="47"/>
    </row>
    <row r="230" spans="1:10" ht="15.75" hidden="1" x14ac:dyDescent="0.25">
      <c r="A230" s="92"/>
      <c r="B230" s="1096" t="s">
        <v>384</v>
      </c>
      <c r="C230" s="1096"/>
      <c r="D230" s="1096"/>
      <c r="E230" s="52"/>
      <c r="F230" s="52"/>
      <c r="G230" s="47" t="e">
        <f t="shared" si="53"/>
        <v>#DIV/0!</v>
      </c>
      <c r="H230" s="47"/>
      <c r="I230" s="47"/>
      <c r="J230" s="47"/>
    </row>
    <row r="231" spans="1:10" ht="15.75" hidden="1" x14ac:dyDescent="0.25">
      <c r="A231" s="92"/>
      <c r="B231" s="1091" t="s">
        <v>385</v>
      </c>
      <c r="C231" s="1092"/>
      <c r="D231" s="1093"/>
      <c r="E231" s="52"/>
      <c r="F231" s="52"/>
      <c r="G231" s="47" t="e">
        <f t="shared" si="53"/>
        <v>#DIV/0!</v>
      </c>
      <c r="H231" s="47"/>
      <c r="I231" s="47"/>
      <c r="J231" s="47"/>
    </row>
    <row r="232" spans="1:10" ht="15.75" hidden="1" x14ac:dyDescent="0.25">
      <c r="A232" s="92"/>
      <c r="B232" s="1096"/>
      <c r="C232" s="1096"/>
      <c r="D232" s="1096"/>
      <c r="E232" s="52"/>
      <c r="F232" s="52"/>
      <c r="G232" s="47">
        <f>H228/F228</f>
        <v>3448.8888888888887</v>
      </c>
      <c r="H232" s="47"/>
      <c r="I232" s="47"/>
      <c r="J232" s="47"/>
    </row>
    <row r="233" spans="1:10" s="107" customFormat="1" ht="15.75" x14ac:dyDescent="0.25">
      <c r="A233" s="1097" t="s">
        <v>386</v>
      </c>
      <c r="B233" s="1097"/>
      <c r="C233" s="1097"/>
      <c r="D233" s="1097"/>
      <c r="E233" s="1097"/>
      <c r="F233" s="1097"/>
      <c r="G233" s="1097"/>
      <c r="H233" s="114">
        <f>SUM(H228:H232)</f>
        <v>31040</v>
      </c>
      <c r="I233" s="114">
        <f>SUM(I228:I232)</f>
        <v>31040</v>
      </c>
      <c r="J233" s="114">
        <f>SUM(J228:J232)</f>
        <v>31040</v>
      </c>
    </row>
    <row r="234" spans="1:10" s="107" customFormat="1" ht="15.75" x14ac:dyDescent="0.25">
      <c r="A234" s="970" t="s">
        <v>47</v>
      </c>
      <c r="B234" s="971"/>
      <c r="C234" s="971"/>
      <c r="D234" s="971"/>
      <c r="E234" s="971"/>
      <c r="F234" s="971"/>
      <c r="G234" s="972"/>
      <c r="H234" s="86">
        <f>H233+H227</f>
        <v>87219</v>
      </c>
      <c r="I234" s="86">
        <f>I233+I227</f>
        <v>44540</v>
      </c>
      <c r="J234" s="86">
        <f>J233+J227</f>
        <v>44540</v>
      </c>
    </row>
    <row r="236" spans="1:10" ht="15.75" hidden="1" x14ac:dyDescent="0.25">
      <c r="B236" s="1047" t="s">
        <v>48</v>
      </c>
      <c r="C236" s="1047"/>
      <c r="D236" s="1047"/>
      <c r="E236" s="1047"/>
      <c r="F236" s="1047"/>
      <c r="G236" s="1047"/>
      <c r="H236" s="1047"/>
      <c r="I236" s="1047"/>
      <c r="J236" s="1047"/>
    </row>
    <row r="237" spans="1:10" ht="15.75" hidden="1" x14ac:dyDescent="0.25">
      <c r="A237" s="1002" t="s">
        <v>106</v>
      </c>
      <c r="B237" s="1005" t="s">
        <v>79</v>
      </c>
      <c r="C237" s="1005"/>
      <c r="D237" s="1005"/>
      <c r="E237" s="1003" t="s">
        <v>49</v>
      </c>
      <c r="F237" s="1003" t="s">
        <v>116</v>
      </c>
      <c r="G237" s="1115" t="s">
        <v>117</v>
      </c>
      <c r="H237" s="1005" t="s">
        <v>104</v>
      </c>
      <c r="I237" s="1005"/>
      <c r="J237" s="1005"/>
    </row>
    <row r="238" spans="1:10" ht="33.75" hidden="1" customHeight="1" x14ac:dyDescent="0.25">
      <c r="A238" s="1002"/>
      <c r="B238" s="1005"/>
      <c r="C238" s="1005"/>
      <c r="D238" s="1005"/>
      <c r="E238" s="1003"/>
      <c r="F238" s="1003"/>
      <c r="G238" s="1115"/>
      <c r="H238" s="46">
        <f>H14</f>
        <v>2022</v>
      </c>
      <c r="I238" s="46">
        <f>I14</f>
        <v>2023</v>
      </c>
      <c r="J238" s="46">
        <f>J14</f>
        <v>2024</v>
      </c>
    </row>
    <row r="239" spans="1:10" hidden="1" x14ac:dyDescent="0.25">
      <c r="A239" s="64">
        <v>1</v>
      </c>
      <c r="B239" s="1006">
        <v>2</v>
      </c>
      <c r="C239" s="1006"/>
      <c r="D239" s="1006"/>
      <c r="E239" s="65">
        <v>3</v>
      </c>
      <c r="F239" s="65">
        <v>4</v>
      </c>
      <c r="G239" s="65">
        <v>5</v>
      </c>
      <c r="H239" s="66">
        <v>6</v>
      </c>
      <c r="I239" s="66">
        <v>7</v>
      </c>
      <c r="J239" s="66">
        <v>8</v>
      </c>
    </row>
    <row r="240" spans="1:10" ht="15.75" hidden="1" x14ac:dyDescent="0.25">
      <c r="A240" s="92">
        <v>1</v>
      </c>
      <c r="B240" s="1044" t="s">
        <v>50</v>
      </c>
      <c r="C240" s="1045"/>
      <c r="D240" s="1046"/>
      <c r="E240" s="52" t="s">
        <v>118</v>
      </c>
      <c r="F240" s="53" t="e">
        <f>H240/G240</f>
        <v>#DIV/0!</v>
      </c>
      <c r="G240" s="53"/>
      <c r="H240" s="47"/>
      <c r="I240" s="47"/>
      <c r="J240" s="47"/>
    </row>
    <row r="241" spans="1:11" ht="15.75" hidden="1" x14ac:dyDescent="0.25">
      <c r="A241" s="92">
        <v>2</v>
      </c>
      <c r="B241" s="1044" t="s">
        <v>51</v>
      </c>
      <c r="C241" s="1045"/>
      <c r="D241" s="1046"/>
      <c r="E241" s="52"/>
      <c r="F241" s="47" t="e">
        <f>H241/E241/G241</f>
        <v>#DIV/0!</v>
      </c>
      <c r="G241" s="53"/>
      <c r="H241" s="47"/>
      <c r="I241" s="47"/>
      <c r="J241" s="47"/>
    </row>
    <row r="242" spans="1:11" ht="15.75" hidden="1" x14ac:dyDescent="0.25">
      <c r="A242" s="92">
        <v>3</v>
      </c>
      <c r="B242" s="1087" t="s">
        <v>9</v>
      </c>
      <c r="C242" s="1094"/>
      <c r="D242" s="1088"/>
      <c r="E242" s="52"/>
      <c r="F242" s="47" t="e">
        <f>H242/E242/G242</f>
        <v>#DIV/0!</v>
      </c>
      <c r="G242" s="53"/>
      <c r="H242" s="47"/>
      <c r="I242" s="47"/>
      <c r="J242" s="47"/>
    </row>
    <row r="243" spans="1:11" ht="15.75" hidden="1" x14ac:dyDescent="0.25">
      <c r="A243" s="970" t="s">
        <v>598</v>
      </c>
      <c r="B243" s="971"/>
      <c r="C243" s="971"/>
      <c r="D243" s="971"/>
      <c r="E243" s="971"/>
      <c r="F243" s="971"/>
      <c r="G243" s="972"/>
      <c r="H243" s="86">
        <f>SUM(H240:H242)</f>
        <v>0</v>
      </c>
      <c r="I243" s="86">
        <f>SUM(I240:I242)</f>
        <v>0</v>
      </c>
      <c r="J243" s="86">
        <f>SUM(J240:J242)</f>
        <v>0</v>
      </c>
    </row>
    <row r="244" spans="1:11" hidden="1" x14ac:dyDescent="0.25"/>
    <row r="245" spans="1:11" ht="15.75" x14ac:dyDescent="0.25">
      <c r="B245" s="1047" t="s">
        <v>119</v>
      </c>
      <c r="C245" s="1047"/>
      <c r="D245" s="1047"/>
      <c r="E245" s="1047"/>
      <c r="F245" s="1047"/>
      <c r="G245" s="1047"/>
      <c r="H245" s="1047"/>
      <c r="I245" s="1047"/>
      <c r="J245" s="1047"/>
    </row>
    <row r="246" spans="1:11" ht="27" customHeight="1" x14ac:dyDescent="0.25">
      <c r="A246" s="1002" t="s">
        <v>106</v>
      </c>
      <c r="B246" s="1005" t="s">
        <v>79</v>
      </c>
      <c r="C246" s="1005"/>
      <c r="D246" s="1005"/>
      <c r="E246" s="1002" t="s">
        <v>84</v>
      </c>
      <c r="F246" s="1004" t="s">
        <v>80</v>
      </c>
      <c r="G246" s="1004" t="s">
        <v>87</v>
      </c>
      <c r="H246" s="1005" t="s">
        <v>104</v>
      </c>
      <c r="I246" s="1005"/>
      <c r="J246" s="1005"/>
    </row>
    <row r="247" spans="1:11" ht="15.75" x14ac:dyDescent="0.25">
      <c r="A247" s="1002"/>
      <c r="B247" s="1005"/>
      <c r="C247" s="1005"/>
      <c r="D247" s="1005"/>
      <c r="E247" s="1002"/>
      <c r="F247" s="1004"/>
      <c r="G247" s="1004"/>
      <c r="H247" s="46">
        <f>H14</f>
        <v>2022</v>
      </c>
      <c r="I247" s="46">
        <f>I14</f>
        <v>2023</v>
      </c>
      <c r="J247" s="46">
        <f>J14</f>
        <v>2024</v>
      </c>
    </row>
    <row r="248" spans="1:11" x14ac:dyDescent="0.25">
      <c r="A248" s="64">
        <v>1</v>
      </c>
      <c r="B248" s="1006">
        <v>2</v>
      </c>
      <c r="C248" s="1006"/>
      <c r="D248" s="1006"/>
      <c r="E248" s="65">
        <v>3</v>
      </c>
      <c r="F248" s="65">
        <v>4</v>
      </c>
      <c r="G248" s="65">
        <v>5</v>
      </c>
      <c r="H248" s="66">
        <v>6</v>
      </c>
      <c r="I248" s="66">
        <v>7</v>
      </c>
      <c r="J248" s="66">
        <v>8</v>
      </c>
    </row>
    <row r="249" spans="1:11" ht="15.75" hidden="1" x14ac:dyDescent="0.25">
      <c r="A249" s="50">
        <v>1</v>
      </c>
      <c r="B249" s="1044" t="s">
        <v>53</v>
      </c>
      <c r="C249" s="1045"/>
      <c r="D249" s="1046"/>
      <c r="E249" s="315" t="s">
        <v>54</v>
      </c>
      <c r="F249" s="47" t="e">
        <f>H249/G249</f>
        <v>#DIV/0!</v>
      </c>
      <c r="G249" s="47"/>
      <c r="H249" s="47"/>
      <c r="I249" s="47"/>
      <c r="J249" s="47"/>
      <c r="K249" s="49"/>
    </row>
    <row r="250" spans="1:11" ht="15.75" x14ac:dyDescent="0.25">
      <c r="A250" s="50">
        <v>2</v>
      </c>
      <c r="B250" s="1044" t="s">
        <v>120</v>
      </c>
      <c r="C250" s="1045"/>
      <c r="D250" s="1046"/>
      <c r="E250" s="315" t="s">
        <v>55</v>
      </c>
      <c r="F250" s="47">
        <f t="shared" ref="F250:F259" si="55">H250/G250</f>
        <v>320.62237426562228</v>
      </c>
      <c r="G250" s="47">
        <v>38.930907515702835</v>
      </c>
      <c r="H250" s="47">
        <v>12482.12</v>
      </c>
      <c r="I250" s="47">
        <v>12482.12</v>
      </c>
      <c r="J250" s="47">
        <v>12482.12</v>
      </c>
      <c r="K250" s="49"/>
    </row>
    <row r="251" spans="1:11" ht="15.75" x14ac:dyDescent="0.25">
      <c r="A251" s="50">
        <v>3</v>
      </c>
      <c r="B251" s="1044" t="s">
        <v>56</v>
      </c>
      <c r="C251" s="1045"/>
      <c r="D251" s="1046"/>
      <c r="E251" s="315" t="s">
        <v>55</v>
      </c>
      <c r="F251" s="47">
        <f t="shared" si="55"/>
        <v>257.96107733796504</v>
      </c>
      <c r="G251" s="47">
        <v>32.572704714640203</v>
      </c>
      <c r="H251" s="47">
        <v>8402.49</v>
      </c>
      <c r="I251" s="47">
        <v>8402.49</v>
      </c>
      <c r="J251" s="47">
        <v>8402.49</v>
      </c>
      <c r="K251" s="49"/>
    </row>
    <row r="252" spans="1:11" ht="15.75" hidden="1" x14ac:dyDescent="0.25">
      <c r="A252" s="50">
        <v>4</v>
      </c>
      <c r="B252" s="1021" t="s">
        <v>57</v>
      </c>
      <c r="C252" s="1022"/>
      <c r="D252" s="1023"/>
      <c r="E252" s="319" t="s">
        <v>58</v>
      </c>
      <c r="F252" s="47" t="e">
        <f t="shared" si="55"/>
        <v>#DIV/0!</v>
      </c>
      <c r="G252" s="47"/>
      <c r="H252" s="47"/>
      <c r="I252" s="47"/>
      <c r="J252" s="47"/>
      <c r="K252" s="49"/>
    </row>
    <row r="253" spans="1:11" ht="15.75" hidden="1" x14ac:dyDescent="0.25">
      <c r="A253" s="435">
        <v>5</v>
      </c>
      <c r="B253" s="883"/>
      <c r="C253" s="884"/>
      <c r="D253" s="885"/>
      <c r="E253" s="68"/>
      <c r="F253" s="47" t="e">
        <f t="shared" si="55"/>
        <v>#DIV/0!</v>
      </c>
      <c r="G253" s="47"/>
      <c r="H253" s="47"/>
      <c r="I253" s="47"/>
      <c r="J253" s="47"/>
      <c r="K253" s="49"/>
    </row>
    <row r="254" spans="1:11" ht="15.75" x14ac:dyDescent="0.25">
      <c r="A254" s="947" t="s">
        <v>394</v>
      </c>
      <c r="B254" s="948"/>
      <c r="C254" s="948"/>
      <c r="D254" s="948"/>
      <c r="E254" s="948"/>
      <c r="F254" s="948"/>
      <c r="G254" s="949"/>
      <c r="H254" s="202">
        <f>SUM(H249:H253)</f>
        <v>20884.61</v>
      </c>
      <c r="I254" s="202">
        <f t="shared" ref="I254:J254" si="56">SUM(I249:I253)</f>
        <v>20884.61</v>
      </c>
      <c r="J254" s="202">
        <f t="shared" si="56"/>
        <v>20884.61</v>
      </c>
    </row>
    <row r="255" spans="1:11" ht="15.75" hidden="1" x14ac:dyDescent="0.25">
      <c r="A255" s="192">
        <v>1</v>
      </c>
      <c r="B255" s="1044" t="s">
        <v>53</v>
      </c>
      <c r="C255" s="1045"/>
      <c r="D255" s="1046"/>
      <c r="E255" s="315" t="s">
        <v>54</v>
      </c>
      <c r="F255" s="47" t="e">
        <f t="shared" si="55"/>
        <v>#DIV/0!</v>
      </c>
      <c r="G255" s="47"/>
      <c r="H255" s="47"/>
      <c r="I255" s="47"/>
      <c r="J255" s="47"/>
      <c r="K255" s="49"/>
    </row>
    <row r="256" spans="1:11" ht="15.75" x14ac:dyDescent="0.25">
      <c r="A256" s="192">
        <v>2</v>
      </c>
      <c r="B256" s="1044" t="s">
        <v>120</v>
      </c>
      <c r="C256" s="1045"/>
      <c r="D256" s="1046"/>
      <c r="E256" s="315" t="s">
        <v>55</v>
      </c>
      <c r="F256" s="47">
        <f t="shared" si="55"/>
        <v>250.09555612638067</v>
      </c>
      <c r="G256" s="47">
        <v>38.93</v>
      </c>
      <c r="H256" s="47">
        <v>9736.2199999999993</v>
      </c>
      <c r="I256" s="47">
        <v>9736.2199999999993</v>
      </c>
      <c r="J256" s="47">
        <v>9736.2199999999993</v>
      </c>
      <c r="K256" s="49"/>
    </row>
    <row r="257" spans="1:11" ht="15.75" x14ac:dyDescent="0.25">
      <c r="A257" s="192">
        <v>3</v>
      </c>
      <c r="B257" s="1044" t="s">
        <v>56</v>
      </c>
      <c r="C257" s="1045"/>
      <c r="D257" s="1046"/>
      <c r="E257" s="315" t="s">
        <v>55</v>
      </c>
      <c r="F257" s="47">
        <f t="shared" si="55"/>
        <v>53.508750383788758</v>
      </c>
      <c r="G257" s="47">
        <v>32.57</v>
      </c>
      <c r="H257" s="47">
        <v>1742.78</v>
      </c>
      <c r="I257" s="47">
        <v>1742.78</v>
      </c>
      <c r="J257" s="47">
        <v>1742.78</v>
      </c>
      <c r="K257" s="49"/>
    </row>
    <row r="258" spans="1:11" ht="15.75" hidden="1" x14ac:dyDescent="0.25">
      <c r="A258" s="192">
        <v>4</v>
      </c>
      <c r="B258" s="1021" t="s">
        <v>57</v>
      </c>
      <c r="C258" s="1022"/>
      <c r="D258" s="1023"/>
      <c r="E258" s="319" t="s">
        <v>58</v>
      </c>
      <c r="F258" s="47" t="e">
        <f t="shared" si="55"/>
        <v>#DIV/0!</v>
      </c>
      <c r="G258" s="47"/>
      <c r="H258" s="47"/>
      <c r="I258" s="47"/>
      <c r="J258" s="47"/>
      <c r="K258" s="49"/>
    </row>
    <row r="259" spans="1:11" ht="15.75" hidden="1" x14ac:dyDescent="0.25">
      <c r="A259" s="435">
        <v>5</v>
      </c>
      <c r="B259" s="883"/>
      <c r="C259" s="884"/>
      <c r="D259" s="885"/>
      <c r="E259" s="68"/>
      <c r="F259" s="47" t="e">
        <f t="shared" si="55"/>
        <v>#DIV/0!</v>
      </c>
      <c r="G259" s="47"/>
      <c r="H259" s="47"/>
      <c r="I259" s="47"/>
      <c r="J259" s="47"/>
      <c r="K259" s="49"/>
    </row>
    <row r="260" spans="1:11" s="107" customFormat="1" ht="15.75" x14ac:dyDescent="0.25">
      <c r="A260" s="947" t="s">
        <v>395</v>
      </c>
      <c r="B260" s="948"/>
      <c r="C260" s="948"/>
      <c r="D260" s="948"/>
      <c r="E260" s="948"/>
      <c r="F260" s="948"/>
      <c r="G260" s="949"/>
      <c r="H260" s="202">
        <f>SUM(H255:H259)</f>
        <v>11479</v>
      </c>
      <c r="I260" s="202">
        <f t="shared" ref="I260:J260" si="57">SUM(I255:I259)</f>
        <v>11479</v>
      </c>
      <c r="J260" s="202">
        <f t="shared" si="57"/>
        <v>11479</v>
      </c>
    </row>
    <row r="261" spans="1:11" s="107" customFormat="1" ht="15.75" x14ac:dyDescent="0.25">
      <c r="A261" s="970" t="s">
        <v>59</v>
      </c>
      <c r="B261" s="971"/>
      <c r="C261" s="971"/>
      <c r="D261" s="971"/>
      <c r="E261" s="971"/>
      <c r="F261" s="971"/>
      <c r="G261" s="972"/>
      <c r="H261" s="86">
        <f>H254+H260</f>
        <v>32363.61</v>
      </c>
      <c r="I261" s="86">
        <f t="shared" ref="I261:J261" si="58">I254+I260</f>
        <v>32363.61</v>
      </c>
      <c r="J261" s="86">
        <f t="shared" si="58"/>
        <v>32363.61</v>
      </c>
    </row>
    <row r="263" spans="1:11" ht="15.75" hidden="1" x14ac:dyDescent="0.25">
      <c r="B263" s="1047" t="s">
        <v>121</v>
      </c>
      <c r="C263" s="1047"/>
      <c r="D263" s="1047"/>
      <c r="E263" s="1047"/>
      <c r="F263" s="1047"/>
      <c r="G263" s="1047"/>
      <c r="H263" s="1047"/>
      <c r="I263" s="1047"/>
      <c r="J263" s="1047"/>
    </row>
    <row r="264" spans="1:11" ht="15.75" hidden="1" x14ac:dyDescent="0.25">
      <c r="A264" s="1002" t="s">
        <v>106</v>
      </c>
      <c r="B264" s="1005" t="s">
        <v>79</v>
      </c>
      <c r="C264" s="1005"/>
      <c r="D264" s="1005"/>
      <c r="E264" s="1003" t="s">
        <v>123</v>
      </c>
      <c r="F264" s="1058" t="s">
        <v>88</v>
      </c>
      <c r="G264" s="1058" t="s">
        <v>124</v>
      </c>
      <c r="H264" s="1005" t="s">
        <v>104</v>
      </c>
      <c r="I264" s="1005"/>
      <c r="J264" s="1005"/>
    </row>
    <row r="265" spans="1:11" ht="15.75" hidden="1" x14ac:dyDescent="0.25">
      <c r="A265" s="1002"/>
      <c r="B265" s="1005"/>
      <c r="C265" s="1005"/>
      <c r="D265" s="1005"/>
      <c r="E265" s="1003"/>
      <c r="F265" s="1058"/>
      <c r="G265" s="1058"/>
      <c r="H265" s="46">
        <f>H14</f>
        <v>2022</v>
      </c>
      <c r="I265" s="46">
        <f>I14</f>
        <v>2023</v>
      </c>
      <c r="J265" s="46">
        <f>J14</f>
        <v>2024</v>
      </c>
    </row>
    <row r="266" spans="1:11" hidden="1" x14ac:dyDescent="0.25">
      <c r="A266" s="64">
        <v>1</v>
      </c>
      <c r="B266" s="1006">
        <v>2</v>
      </c>
      <c r="C266" s="1006"/>
      <c r="D266" s="1006"/>
      <c r="E266" s="65">
        <v>3</v>
      </c>
      <c r="F266" s="65">
        <v>4</v>
      </c>
      <c r="G266" s="65">
        <v>5</v>
      </c>
      <c r="H266" s="66">
        <v>6</v>
      </c>
      <c r="I266" s="66">
        <v>7</v>
      </c>
      <c r="J266" s="66">
        <v>8</v>
      </c>
    </row>
    <row r="267" spans="1:11" ht="15.75" hidden="1" x14ac:dyDescent="0.25">
      <c r="A267" s="92">
        <v>1</v>
      </c>
      <c r="B267" s="1044" t="s">
        <v>60</v>
      </c>
      <c r="C267" s="1045"/>
      <c r="D267" s="1046"/>
      <c r="E267" s="69"/>
      <c r="F267" s="47"/>
      <c r="G267" s="47" t="e">
        <f>H267/F267/E267</f>
        <v>#DIV/0!</v>
      </c>
      <c r="H267" s="47"/>
      <c r="I267" s="47"/>
      <c r="J267" s="47"/>
    </row>
    <row r="268" spans="1:11" ht="15.75" hidden="1" x14ac:dyDescent="0.25">
      <c r="A268" s="92">
        <v>2</v>
      </c>
      <c r="B268" s="1044" t="s">
        <v>122</v>
      </c>
      <c r="C268" s="1045"/>
      <c r="D268" s="1046"/>
      <c r="E268" s="69"/>
      <c r="F268" s="47"/>
      <c r="G268" s="47" t="e">
        <f>H268/F268/E268</f>
        <v>#DIV/0!</v>
      </c>
      <c r="H268" s="47"/>
      <c r="I268" s="47"/>
      <c r="J268" s="47"/>
    </row>
    <row r="269" spans="1:11" ht="15.75" hidden="1" x14ac:dyDescent="0.25">
      <c r="A269" s="970" t="s">
        <v>599</v>
      </c>
      <c r="B269" s="971"/>
      <c r="C269" s="971"/>
      <c r="D269" s="971"/>
      <c r="E269" s="971"/>
      <c r="F269" s="971"/>
      <c r="G269" s="972"/>
      <c r="H269" s="86">
        <f>SUM(H267:H268)</f>
        <v>0</v>
      </c>
      <c r="I269" s="86">
        <f>SUM(I267:I268)</f>
        <v>0</v>
      </c>
      <c r="J269" s="86">
        <f>SUM(J267:J268)</f>
        <v>0</v>
      </c>
    </row>
    <row r="270" spans="1:11" hidden="1" x14ac:dyDescent="0.25"/>
    <row r="271" spans="1:11" ht="15.75" x14ac:dyDescent="0.25">
      <c r="B271" s="1047" t="s">
        <v>137</v>
      </c>
      <c r="C271" s="1047"/>
      <c r="D271" s="1047"/>
      <c r="E271" s="1047"/>
      <c r="F271" s="1047"/>
      <c r="G271" s="1047"/>
      <c r="H271" s="1047"/>
      <c r="I271" s="1047"/>
      <c r="J271" s="1047"/>
    </row>
    <row r="272" spans="1:11" ht="15.75" x14ac:dyDescent="0.25">
      <c r="A272" s="994" t="s">
        <v>106</v>
      </c>
      <c r="B272" s="996" t="s">
        <v>79</v>
      </c>
      <c r="C272" s="997"/>
      <c r="D272" s="998"/>
      <c r="E272" s="1002" t="s">
        <v>84</v>
      </c>
      <c r="F272" s="1003" t="s">
        <v>34</v>
      </c>
      <c r="G272" s="1004" t="s">
        <v>112</v>
      </c>
      <c r="H272" s="1005" t="s">
        <v>104</v>
      </c>
      <c r="I272" s="1005"/>
      <c r="J272" s="1005"/>
    </row>
    <row r="273" spans="1:10" ht="15.75" x14ac:dyDescent="0.25">
      <c r="A273" s="995"/>
      <c r="B273" s="999"/>
      <c r="C273" s="1000"/>
      <c r="D273" s="1001"/>
      <c r="E273" s="1002"/>
      <c r="F273" s="1003"/>
      <c r="G273" s="1004"/>
      <c r="H273" s="46">
        <f>H14</f>
        <v>2022</v>
      </c>
      <c r="I273" s="46">
        <f>I14</f>
        <v>2023</v>
      </c>
      <c r="J273" s="46">
        <f>J14</f>
        <v>2024</v>
      </c>
    </row>
    <row r="274" spans="1:10" x14ac:dyDescent="0.25">
      <c r="A274" s="64">
        <v>1</v>
      </c>
      <c r="B274" s="1006">
        <v>2</v>
      </c>
      <c r="C274" s="1006"/>
      <c r="D274" s="1006"/>
      <c r="E274" s="65">
        <v>3</v>
      </c>
      <c r="F274" s="65">
        <v>4</v>
      </c>
      <c r="G274" s="65">
        <v>5</v>
      </c>
      <c r="H274" s="66">
        <v>6</v>
      </c>
      <c r="I274" s="66">
        <v>7</v>
      </c>
      <c r="J274" s="66">
        <v>8</v>
      </c>
    </row>
    <row r="275" spans="1:10" ht="26.25" customHeight="1" x14ac:dyDescent="0.25">
      <c r="A275" s="87">
        <v>1</v>
      </c>
      <c r="B275" s="1018" t="s">
        <v>62</v>
      </c>
      <c r="C275" s="1019"/>
      <c r="D275" s="1020"/>
      <c r="E275" s="88" t="s">
        <v>118</v>
      </c>
      <c r="F275" s="89" t="s">
        <v>118</v>
      </c>
      <c r="G275" s="90" t="s">
        <v>118</v>
      </c>
      <c r="H275" s="91">
        <f>SUM(H276:H292)</f>
        <v>362900</v>
      </c>
      <c r="I275" s="91">
        <f>SUM(I276:I292)</f>
        <v>392900</v>
      </c>
      <c r="J275" s="91">
        <f>SUM(J276:J292)</f>
        <v>392900</v>
      </c>
    </row>
    <row r="276" spans="1:10" ht="15.75" x14ac:dyDescent="0.25">
      <c r="A276" s="92"/>
      <c r="B276" s="1021" t="s">
        <v>125</v>
      </c>
      <c r="C276" s="1022"/>
      <c r="D276" s="1023"/>
      <c r="E276" s="398" t="s">
        <v>126</v>
      </c>
      <c r="F276" s="53">
        <v>26.400000000000002</v>
      </c>
      <c r="G276" s="47">
        <f>H276/F276/12</f>
        <v>63.569791666666667</v>
      </c>
      <c r="H276" s="47">
        <v>20138.91</v>
      </c>
      <c r="I276" s="47">
        <v>20138.91</v>
      </c>
      <c r="J276" s="47">
        <v>20138.91</v>
      </c>
    </row>
    <row r="277" spans="1:10" ht="15.75" x14ac:dyDescent="0.25">
      <c r="A277" s="92"/>
      <c r="B277" s="1021" t="s">
        <v>127</v>
      </c>
      <c r="C277" s="1022"/>
      <c r="D277" s="1023"/>
      <c r="E277" s="398" t="s">
        <v>94</v>
      </c>
      <c r="F277" s="53">
        <v>2534.6</v>
      </c>
      <c r="G277" s="47">
        <f>H277/F277/12</f>
        <v>0.71177569110181749</v>
      </c>
      <c r="H277" s="47">
        <v>21648.799999999999</v>
      </c>
      <c r="I277" s="47">
        <v>21648.799999999999</v>
      </c>
      <c r="J277" s="47">
        <v>21648.799999999999</v>
      </c>
    </row>
    <row r="278" spans="1:10" ht="15.75" hidden="1" x14ac:dyDescent="0.25">
      <c r="A278" s="92"/>
      <c r="B278" s="1021" t="s">
        <v>189</v>
      </c>
      <c r="C278" s="1022"/>
      <c r="D278" s="1023"/>
      <c r="E278" s="398" t="s">
        <v>94</v>
      </c>
      <c r="F278" s="53"/>
      <c r="G278" s="47" t="e">
        <f>H278/F278/12</f>
        <v>#DIV/0!</v>
      </c>
      <c r="H278" s="47"/>
      <c r="I278" s="47"/>
      <c r="J278" s="47"/>
    </row>
    <row r="279" spans="1:10" ht="15.75" x14ac:dyDescent="0.25">
      <c r="A279" s="92"/>
      <c r="B279" s="1021" t="s">
        <v>128</v>
      </c>
      <c r="C279" s="1022"/>
      <c r="D279" s="1023"/>
      <c r="E279" s="398" t="s">
        <v>99</v>
      </c>
      <c r="F279" s="52">
        <v>12</v>
      </c>
      <c r="G279" s="47">
        <f>H279/F279</f>
        <v>1764</v>
      </c>
      <c r="H279" s="47">
        <v>21168</v>
      </c>
      <c r="I279" s="47">
        <v>21168</v>
      </c>
      <c r="J279" s="47">
        <v>21168</v>
      </c>
    </row>
    <row r="280" spans="1:10" ht="15.75" x14ac:dyDescent="0.25">
      <c r="A280" s="92"/>
      <c r="B280" s="1021" t="s">
        <v>183</v>
      </c>
      <c r="C280" s="1022"/>
      <c r="D280" s="1023"/>
      <c r="E280" s="398" t="s">
        <v>99</v>
      </c>
      <c r="F280" s="52">
        <v>7</v>
      </c>
      <c r="G280" s="47">
        <f>H280/F280</f>
        <v>3201.07</v>
      </c>
      <c r="H280" s="47">
        <v>22407.49</v>
      </c>
      <c r="I280" s="47">
        <v>22407.49</v>
      </c>
      <c r="J280" s="47">
        <v>22407.49</v>
      </c>
    </row>
    <row r="281" spans="1:10" ht="15.75" x14ac:dyDescent="0.25">
      <c r="A281" s="92"/>
      <c r="B281" s="1021" t="s">
        <v>129</v>
      </c>
      <c r="C281" s="1022"/>
      <c r="D281" s="1023"/>
      <c r="E281" s="398" t="s">
        <v>99</v>
      </c>
      <c r="F281" s="52">
        <v>12</v>
      </c>
      <c r="G281" s="47">
        <f>H281/F281</f>
        <v>1600</v>
      </c>
      <c r="H281" s="47">
        <v>19200</v>
      </c>
      <c r="I281" s="47">
        <v>19200</v>
      </c>
      <c r="J281" s="47">
        <v>19200</v>
      </c>
    </row>
    <row r="282" spans="1:10" ht="15.75" x14ac:dyDescent="0.25">
      <c r="A282" s="92"/>
      <c r="B282" s="1021" t="s">
        <v>130</v>
      </c>
      <c r="C282" s="1022"/>
      <c r="D282" s="1023"/>
      <c r="E282" s="398" t="s">
        <v>94</v>
      </c>
      <c r="F282" s="53">
        <v>1</v>
      </c>
      <c r="G282" s="47">
        <f t="shared" ref="G282:G291" si="59">H282/F282</f>
        <v>12500</v>
      </c>
      <c r="H282" s="47">
        <v>12500</v>
      </c>
      <c r="I282" s="47">
        <v>12500</v>
      </c>
      <c r="J282" s="47">
        <v>12500</v>
      </c>
    </row>
    <row r="283" spans="1:10" ht="15.75" x14ac:dyDescent="0.25">
      <c r="A283" s="92"/>
      <c r="B283" s="1021" t="s">
        <v>131</v>
      </c>
      <c r="C283" s="1022"/>
      <c r="D283" s="1023"/>
      <c r="E283" s="398" t="s">
        <v>99</v>
      </c>
      <c r="F283" s="52">
        <v>1</v>
      </c>
      <c r="G283" s="47">
        <f t="shared" si="59"/>
        <v>61536</v>
      </c>
      <c r="H283" s="47">
        <v>61536</v>
      </c>
      <c r="I283" s="47">
        <v>61536</v>
      </c>
      <c r="J283" s="47">
        <v>61536</v>
      </c>
    </row>
    <row r="284" spans="1:10" ht="30.75" customHeight="1" x14ac:dyDescent="0.25">
      <c r="A284" s="92"/>
      <c r="B284" s="1112" t="s">
        <v>132</v>
      </c>
      <c r="C284" s="1113"/>
      <c r="D284" s="1114"/>
      <c r="E284" s="398" t="s">
        <v>97</v>
      </c>
      <c r="F284" s="52">
        <v>1</v>
      </c>
      <c r="G284" s="47">
        <f t="shared" si="59"/>
        <v>30509</v>
      </c>
      <c r="H284" s="47">
        <v>30509</v>
      </c>
      <c r="I284" s="47">
        <v>35509</v>
      </c>
      <c r="J284" s="47">
        <v>35509</v>
      </c>
    </row>
    <row r="285" spans="1:10" ht="22.5" customHeight="1" x14ac:dyDescent="0.25">
      <c r="A285" s="92"/>
      <c r="B285" s="920" t="s">
        <v>679</v>
      </c>
      <c r="C285" s="921"/>
      <c r="D285" s="922"/>
      <c r="E285" s="70" t="s">
        <v>97</v>
      </c>
      <c r="F285" s="52">
        <v>2</v>
      </c>
      <c r="G285" s="47">
        <f t="shared" si="59"/>
        <v>6000</v>
      </c>
      <c r="H285" s="47">
        <v>12000</v>
      </c>
      <c r="I285" s="47">
        <v>12000</v>
      </c>
      <c r="J285" s="47">
        <v>12000</v>
      </c>
    </row>
    <row r="286" spans="1:10" ht="15.75" x14ac:dyDescent="0.25">
      <c r="A286" s="92"/>
      <c r="B286" s="920" t="s">
        <v>680</v>
      </c>
      <c r="C286" s="921"/>
      <c r="D286" s="922"/>
      <c r="E286" s="93" t="s">
        <v>681</v>
      </c>
      <c r="F286" s="52">
        <v>1</v>
      </c>
      <c r="G286" s="47">
        <f t="shared" si="59"/>
        <v>14980</v>
      </c>
      <c r="H286" s="47">
        <v>14980</v>
      </c>
      <c r="I286" s="47">
        <v>14980</v>
      </c>
      <c r="J286" s="47">
        <v>14980</v>
      </c>
    </row>
    <row r="287" spans="1:10" ht="15.75" hidden="1" x14ac:dyDescent="0.25">
      <c r="A287" s="92"/>
      <c r="B287" s="920"/>
      <c r="C287" s="921"/>
      <c r="D287" s="922"/>
      <c r="E287" s="93"/>
      <c r="F287" s="52"/>
      <c r="G287" s="47" t="e">
        <f t="shared" si="59"/>
        <v>#DIV/0!</v>
      </c>
      <c r="H287" s="47"/>
      <c r="I287" s="47"/>
      <c r="J287" s="47"/>
    </row>
    <row r="288" spans="1:10" ht="15.75" hidden="1" x14ac:dyDescent="0.25">
      <c r="A288" s="92"/>
      <c r="B288" s="920"/>
      <c r="C288" s="921"/>
      <c r="D288" s="922"/>
      <c r="E288" s="93"/>
      <c r="F288" s="52"/>
      <c r="G288" s="47" t="e">
        <f t="shared" si="59"/>
        <v>#DIV/0!</v>
      </c>
      <c r="H288" s="47"/>
      <c r="I288" s="47"/>
      <c r="J288" s="47"/>
    </row>
    <row r="289" spans="1:10" ht="15.75" hidden="1" x14ac:dyDescent="0.25">
      <c r="A289" s="92"/>
      <c r="B289" s="920"/>
      <c r="C289" s="921"/>
      <c r="D289" s="922"/>
      <c r="E289" s="70"/>
      <c r="F289" s="52"/>
      <c r="G289" s="47" t="e">
        <f t="shared" si="59"/>
        <v>#DIV/0!</v>
      </c>
      <c r="H289" s="47"/>
      <c r="I289" s="47"/>
      <c r="J289" s="47"/>
    </row>
    <row r="290" spans="1:10" ht="15.75" hidden="1" x14ac:dyDescent="0.25">
      <c r="A290" s="92"/>
      <c r="B290" s="883"/>
      <c r="C290" s="884"/>
      <c r="D290" s="885"/>
      <c r="E290" s="70"/>
      <c r="F290" s="52"/>
      <c r="G290" s="47" t="e">
        <f t="shared" si="59"/>
        <v>#DIV/0!</v>
      </c>
      <c r="H290" s="47"/>
      <c r="I290" s="47"/>
      <c r="J290" s="47"/>
    </row>
    <row r="291" spans="1:10" ht="18" customHeight="1" x14ac:dyDescent="0.25">
      <c r="A291" s="92"/>
      <c r="B291" s="883" t="s">
        <v>696</v>
      </c>
      <c r="C291" s="884"/>
      <c r="D291" s="885"/>
      <c r="E291" s="653" t="s">
        <v>99</v>
      </c>
      <c r="F291" s="52">
        <v>12</v>
      </c>
      <c r="G291" s="47">
        <f t="shared" si="59"/>
        <v>750</v>
      </c>
      <c r="H291" s="47">
        <v>9000</v>
      </c>
      <c r="I291" s="47">
        <v>9000</v>
      </c>
      <c r="J291" s="47">
        <v>9000</v>
      </c>
    </row>
    <row r="292" spans="1:10" ht="33.75" customHeight="1" x14ac:dyDescent="0.25">
      <c r="A292" s="92">
        <v>2</v>
      </c>
      <c r="B292" s="883" t="s">
        <v>133</v>
      </c>
      <c r="C292" s="884"/>
      <c r="D292" s="885"/>
      <c r="E292" s="70" t="s">
        <v>94</v>
      </c>
      <c r="F292" s="53">
        <v>3790.6</v>
      </c>
      <c r="G292" s="47">
        <f>H292/F292</f>
        <v>31.07998733709703</v>
      </c>
      <c r="H292" s="47">
        <f>117811.8</f>
        <v>117811.8</v>
      </c>
      <c r="I292" s="47">
        <f t="shared" ref="I292:J292" si="60">117811.8+25000</f>
        <v>142811.79999999999</v>
      </c>
      <c r="J292" s="47">
        <f t="shared" si="60"/>
        <v>142811.79999999999</v>
      </c>
    </row>
    <row r="293" spans="1:10" ht="15.75" x14ac:dyDescent="0.25">
      <c r="A293" s="87">
        <v>3</v>
      </c>
      <c r="B293" s="1018" t="s">
        <v>134</v>
      </c>
      <c r="C293" s="1019"/>
      <c r="D293" s="1020"/>
      <c r="E293" s="88" t="s">
        <v>118</v>
      </c>
      <c r="F293" s="89" t="s">
        <v>118</v>
      </c>
      <c r="G293" s="90" t="s">
        <v>118</v>
      </c>
      <c r="H293" s="91">
        <f>SUM(H294:H302)</f>
        <v>150000</v>
      </c>
      <c r="I293" s="91">
        <f t="shared" ref="I293:J293" si="61">SUM(I294:I302)</f>
        <v>150000</v>
      </c>
      <c r="J293" s="91">
        <f t="shared" si="61"/>
        <v>150000</v>
      </c>
    </row>
    <row r="294" spans="1:10" ht="15.75" x14ac:dyDescent="0.25">
      <c r="A294" s="92"/>
      <c r="B294" s="984" t="s">
        <v>603</v>
      </c>
      <c r="C294" s="984"/>
      <c r="D294" s="984"/>
      <c r="E294" s="396" t="str">
        <f>'[3]расшифровка 4'!E238</f>
        <v xml:space="preserve">усл. </v>
      </c>
      <c r="F294" s="52">
        <v>1</v>
      </c>
      <c r="G294" s="47">
        <f>H294/F294</f>
        <v>150000</v>
      </c>
      <c r="H294" s="79">
        <v>150000</v>
      </c>
      <c r="I294" s="79">
        <v>150000</v>
      </c>
      <c r="J294" s="79">
        <v>150000</v>
      </c>
    </row>
    <row r="295" spans="1:10" ht="15.75" hidden="1" x14ac:dyDescent="0.25">
      <c r="A295" s="92"/>
      <c r="B295" s="920" t="s">
        <v>604</v>
      </c>
      <c r="C295" s="921"/>
      <c r="D295" s="922"/>
      <c r="E295" s="396" t="str">
        <f>'[3]расшифровка 4'!E239</f>
        <v xml:space="preserve">усл. </v>
      </c>
      <c r="F295" s="52"/>
      <c r="G295" s="47" t="e">
        <f t="shared" ref="G295" si="62">H295/F295</f>
        <v>#DIV/0!</v>
      </c>
      <c r="H295" s="47"/>
      <c r="I295" s="47"/>
      <c r="J295" s="47"/>
    </row>
    <row r="296" spans="1:10" ht="15.75" hidden="1" x14ac:dyDescent="0.25">
      <c r="A296" s="92"/>
      <c r="B296" s="883"/>
      <c r="C296" s="884"/>
      <c r="D296" s="885"/>
      <c r="E296" s="396" t="str">
        <f>'[3]расшифровка 4'!E240</f>
        <v xml:space="preserve">усл. </v>
      </c>
      <c r="F296" s="52"/>
      <c r="G296" s="47" t="e">
        <f t="shared" ref="G296:G300" si="63">H296/F296</f>
        <v>#DIV/0!</v>
      </c>
      <c r="H296" s="47"/>
      <c r="I296" s="47"/>
      <c r="J296" s="47"/>
    </row>
    <row r="297" spans="1:10" ht="15.75" hidden="1" x14ac:dyDescent="0.25">
      <c r="A297" s="92"/>
      <c r="B297" s="883"/>
      <c r="C297" s="884"/>
      <c r="D297" s="885"/>
      <c r="E297" s="396" t="str">
        <f>'[3]расшифровка 4'!E241</f>
        <v xml:space="preserve">усл. </v>
      </c>
      <c r="F297" s="52"/>
      <c r="G297" s="47" t="e">
        <f t="shared" si="63"/>
        <v>#DIV/0!</v>
      </c>
      <c r="H297" s="47"/>
      <c r="I297" s="47"/>
      <c r="J297" s="47"/>
    </row>
    <row r="298" spans="1:10" ht="15.75" hidden="1" x14ac:dyDescent="0.25">
      <c r="A298" s="92"/>
      <c r="B298" s="883"/>
      <c r="C298" s="884"/>
      <c r="D298" s="885"/>
      <c r="E298" s="396" t="s">
        <v>176</v>
      </c>
      <c r="F298" s="52"/>
      <c r="G298" s="47" t="e">
        <f t="shared" si="63"/>
        <v>#DIV/0!</v>
      </c>
      <c r="H298" s="47"/>
      <c r="I298" s="47"/>
      <c r="J298" s="47"/>
    </row>
    <row r="299" spans="1:10" ht="15.75" hidden="1" x14ac:dyDescent="0.25">
      <c r="A299" s="92"/>
      <c r="B299" s="883"/>
      <c r="C299" s="884"/>
      <c r="D299" s="885"/>
      <c r="E299" s="396" t="s">
        <v>176</v>
      </c>
      <c r="F299" s="52"/>
      <c r="G299" s="47" t="e">
        <f t="shared" si="63"/>
        <v>#DIV/0!</v>
      </c>
      <c r="H299" s="47"/>
      <c r="I299" s="47"/>
      <c r="J299" s="47"/>
    </row>
    <row r="300" spans="1:10" ht="15.75" hidden="1" x14ac:dyDescent="0.25">
      <c r="A300" s="92"/>
      <c r="B300" s="883"/>
      <c r="C300" s="884"/>
      <c r="D300" s="885"/>
      <c r="E300" s="396" t="s">
        <v>176</v>
      </c>
      <c r="F300" s="52"/>
      <c r="G300" s="47" t="e">
        <f t="shared" si="63"/>
        <v>#DIV/0!</v>
      </c>
      <c r="H300" s="47"/>
      <c r="I300" s="47"/>
      <c r="J300" s="47"/>
    </row>
    <row r="301" spans="1:10" ht="15.75" hidden="1" x14ac:dyDescent="0.25">
      <c r="A301" s="92"/>
      <c r="B301" s="883"/>
      <c r="C301" s="884"/>
      <c r="D301" s="885"/>
      <c r="E301" s="396" t="s">
        <v>94</v>
      </c>
      <c r="F301" s="52"/>
      <c r="G301" s="47" t="e">
        <f>H301/F301</f>
        <v>#DIV/0!</v>
      </c>
      <c r="H301" s="47"/>
      <c r="I301" s="47"/>
      <c r="J301" s="47"/>
    </row>
    <row r="302" spans="1:10" ht="15.75" hidden="1" x14ac:dyDescent="0.25">
      <c r="A302" s="92"/>
      <c r="B302" s="883"/>
      <c r="C302" s="884"/>
      <c r="D302" s="885"/>
      <c r="E302" s="396" t="s">
        <v>97</v>
      </c>
      <c r="F302" s="52"/>
      <c r="G302" s="47" t="e">
        <f>H302/F302</f>
        <v>#DIV/0!</v>
      </c>
      <c r="H302" s="47"/>
      <c r="I302" s="47"/>
      <c r="J302" s="47"/>
    </row>
    <row r="303" spans="1:10" ht="24.75" customHeight="1" x14ac:dyDescent="0.25">
      <c r="A303" s="87">
        <v>4</v>
      </c>
      <c r="B303" s="1018" t="s">
        <v>135</v>
      </c>
      <c r="C303" s="1019"/>
      <c r="D303" s="1020"/>
      <c r="E303" s="88" t="s">
        <v>118</v>
      </c>
      <c r="F303" s="89" t="s">
        <v>118</v>
      </c>
      <c r="G303" s="90" t="s">
        <v>118</v>
      </c>
      <c r="H303" s="91">
        <f>SUM(H304:H312)</f>
        <v>275500</v>
      </c>
      <c r="I303" s="91">
        <f>SUM(I304:I312)</f>
        <v>285500</v>
      </c>
      <c r="J303" s="91">
        <f t="shared" ref="J303" si="64">SUM(J304:J312)</f>
        <v>285500</v>
      </c>
    </row>
    <row r="304" spans="1:10" s="73" customFormat="1" ht="15.75" hidden="1" x14ac:dyDescent="0.25">
      <c r="A304" s="106"/>
      <c r="B304" s="908" t="s">
        <v>605</v>
      </c>
      <c r="C304" s="909"/>
      <c r="D304" s="910"/>
      <c r="E304" s="71" t="s">
        <v>97</v>
      </c>
      <c r="F304" s="72"/>
      <c r="G304" s="47" t="e">
        <f>H304/F304</f>
        <v>#DIV/0!</v>
      </c>
      <c r="H304" s="47"/>
      <c r="I304" s="47"/>
      <c r="J304" s="47"/>
    </row>
    <row r="305" spans="1:11" s="73" customFormat="1" ht="15.75" x14ac:dyDescent="0.25">
      <c r="A305" s="106"/>
      <c r="B305" s="908" t="s">
        <v>606</v>
      </c>
      <c r="C305" s="909"/>
      <c r="D305" s="910"/>
      <c r="E305" s="71" t="s">
        <v>97</v>
      </c>
      <c r="F305" s="72">
        <v>1</v>
      </c>
      <c r="G305" s="47">
        <f t="shared" ref="G305:G319" si="65">H305/F305</f>
        <v>2500</v>
      </c>
      <c r="H305" s="47">
        <v>2500</v>
      </c>
      <c r="I305" s="47">
        <v>2500</v>
      </c>
      <c r="J305" s="47">
        <v>2500</v>
      </c>
    </row>
    <row r="306" spans="1:11" s="73" customFormat="1" ht="15.75" x14ac:dyDescent="0.25">
      <c r="A306" s="106"/>
      <c r="B306" s="908" t="s">
        <v>645</v>
      </c>
      <c r="C306" s="909"/>
      <c r="D306" s="910"/>
      <c r="E306" s="71" t="s">
        <v>97</v>
      </c>
      <c r="F306" s="72">
        <v>2</v>
      </c>
      <c r="G306" s="47">
        <f t="shared" si="65"/>
        <v>47500</v>
      </c>
      <c r="H306" s="47">
        <f>100000-5000</f>
        <v>95000</v>
      </c>
      <c r="I306" s="47">
        <v>95000</v>
      </c>
      <c r="J306" s="47">
        <v>95000</v>
      </c>
    </row>
    <row r="307" spans="1:11" s="73" customFormat="1" ht="15" customHeight="1" x14ac:dyDescent="0.25">
      <c r="A307" s="106"/>
      <c r="B307" s="908" t="s">
        <v>646</v>
      </c>
      <c r="C307" s="909"/>
      <c r="D307" s="910"/>
      <c r="E307" s="71" t="s">
        <v>97</v>
      </c>
      <c r="F307" s="72">
        <v>6</v>
      </c>
      <c r="G307" s="47">
        <f t="shared" si="65"/>
        <v>3000</v>
      </c>
      <c r="H307" s="47">
        <v>18000</v>
      </c>
      <c r="I307" s="47">
        <v>18000</v>
      </c>
      <c r="J307" s="47">
        <v>18000</v>
      </c>
    </row>
    <row r="308" spans="1:11" s="73" customFormat="1" ht="15.75" hidden="1" x14ac:dyDescent="0.25">
      <c r="A308" s="106"/>
      <c r="B308" s="908"/>
      <c r="C308" s="909"/>
      <c r="D308" s="910"/>
      <c r="E308" s="71" t="s">
        <v>97</v>
      </c>
      <c r="F308" s="72"/>
      <c r="G308" s="47" t="e">
        <f t="shared" si="65"/>
        <v>#DIV/0!</v>
      </c>
      <c r="H308" s="47"/>
      <c r="I308" s="47"/>
      <c r="J308" s="47"/>
    </row>
    <row r="309" spans="1:11" s="73" customFormat="1" ht="15.75" hidden="1" x14ac:dyDescent="0.25">
      <c r="A309" s="106"/>
      <c r="B309" s="908"/>
      <c r="C309" s="909"/>
      <c r="D309" s="910"/>
      <c r="E309" s="71" t="s">
        <v>97</v>
      </c>
      <c r="F309" s="72"/>
      <c r="G309" s="47" t="e">
        <f t="shared" si="65"/>
        <v>#DIV/0!</v>
      </c>
      <c r="H309" s="47"/>
      <c r="I309" s="47"/>
      <c r="J309" s="47"/>
    </row>
    <row r="310" spans="1:11" s="73" customFormat="1" ht="15.75" hidden="1" x14ac:dyDescent="0.25">
      <c r="A310" s="106"/>
      <c r="B310" s="883"/>
      <c r="C310" s="884"/>
      <c r="D310" s="885"/>
      <c r="E310" s="71" t="s">
        <v>97</v>
      </c>
      <c r="F310" s="72"/>
      <c r="G310" s="47" t="e">
        <f t="shared" si="65"/>
        <v>#DIV/0!</v>
      </c>
      <c r="H310" s="47"/>
      <c r="I310" s="47"/>
      <c r="J310" s="47"/>
    </row>
    <row r="311" spans="1:11" s="73" customFormat="1" ht="15.75" customHeight="1" x14ac:dyDescent="0.25">
      <c r="A311" s="106"/>
      <c r="B311" s="883" t="s">
        <v>678</v>
      </c>
      <c r="C311" s="884"/>
      <c r="D311" s="885"/>
      <c r="E311" s="71" t="s">
        <v>97</v>
      </c>
      <c r="F311" s="72">
        <v>1</v>
      </c>
      <c r="G311" s="47">
        <f t="shared" si="65"/>
        <v>26000</v>
      </c>
      <c r="H311" s="47">
        <f>30000-4000</f>
        <v>26000</v>
      </c>
      <c r="I311" s="47">
        <v>36000</v>
      </c>
      <c r="J311" s="47">
        <v>36000</v>
      </c>
    </row>
    <row r="312" spans="1:11" s="73" customFormat="1" ht="19.5" customHeight="1" x14ac:dyDescent="0.25">
      <c r="A312" s="106"/>
      <c r="B312" s="883" t="s">
        <v>666</v>
      </c>
      <c r="C312" s="884"/>
      <c r="D312" s="885"/>
      <c r="E312" s="71" t="s">
        <v>97</v>
      </c>
      <c r="F312" s="72">
        <v>1</v>
      </c>
      <c r="G312" s="47">
        <f>H312/F312</f>
        <v>134000</v>
      </c>
      <c r="H312" s="47">
        <v>134000</v>
      </c>
      <c r="I312" s="47">
        <v>134000</v>
      </c>
      <c r="J312" s="47">
        <v>134000</v>
      </c>
    </row>
    <row r="313" spans="1:11" s="73" customFormat="1" ht="24.75" customHeight="1" x14ac:dyDescent="0.25">
      <c r="A313" s="87">
        <v>5</v>
      </c>
      <c r="B313" s="1018" t="s">
        <v>136</v>
      </c>
      <c r="C313" s="1019"/>
      <c r="D313" s="1020"/>
      <c r="E313" s="88" t="s">
        <v>118</v>
      </c>
      <c r="F313" s="89" t="s">
        <v>118</v>
      </c>
      <c r="G313" s="90" t="s">
        <v>118</v>
      </c>
      <c r="H313" s="91">
        <f>SUM(H314:H319)</f>
        <v>15321</v>
      </c>
      <c r="I313" s="91">
        <f t="shared" ref="I313:J313" si="66">SUM(I314:I319)</f>
        <v>18000</v>
      </c>
      <c r="J313" s="91">
        <f t="shared" si="66"/>
        <v>18000</v>
      </c>
    </row>
    <row r="314" spans="1:11" ht="15.75" x14ac:dyDescent="0.25">
      <c r="A314" s="92"/>
      <c r="B314" s="883" t="s">
        <v>190</v>
      </c>
      <c r="C314" s="884"/>
      <c r="D314" s="885"/>
      <c r="E314" s="396" t="s">
        <v>96</v>
      </c>
      <c r="F314" s="52">
        <v>2</v>
      </c>
      <c r="G314" s="47">
        <f t="shared" si="65"/>
        <v>2160.5</v>
      </c>
      <c r="H314" s="47">
        <v>4321</v>
      </c>
      <c r="I314" s="47">
        <v>6000</v>
      </c>
      <c r="J314" s="47">
        <v>6000</v>
      </c>
    </row>
    <row r="315" spans="1:11" ht="15.75" x14ac:dyDescent="0.25">
      <c r="A315" s="92"/>
      <c r="B315" s="920" t="s">
        <v>607</v>
      </c>
      <c r="C315" s="921"/>
      <c r="D315" s="922"/>
      <c r="E315" s="396" t="s">
        <v>97</v>
      </c>
      <c r="F315" s="52">
        <v>30</v>
      </c>
      <c r="G315" s="47">
        <f t="shared" si="65"/>
        <v>366.66666666666669</v>
      </c>
      <c r="H315" s="47">
        <v>11000</v>
      </c>
      <c r="I315" s="47">
        <v>12000</v>
      </c>
      <c r="J315" s="47">
        <v>12000</v>
      </c>
    </row>
    <row r="316" spans="1:11" ht="15.75" hidden="1" x14ac:dyDescent="0.25">
      <c r="A316" s="92"/>
      <c r="B316" s="920" t="s">
        <v>608</v>
      </c>
      <c r="C316" s="921"/>
      <c r="D316" s="922"/>
      <c r="E316" s="396" t="s">
        <v>97</v>
      </c>
      <c r="F316" s="52"/>
      <c r="G316" s="47" t="e">
        <f t="shared" si="65"/>
        <v>#DIV/0!</v>
      </c>
      <c r="H316" s="47"/>
      <c r="I316" s="47"/>
      <c r="J316" s="47"/>
    </row>
    <row r="317" spans="1:11" ht="15.75" hidden="1" x14ac:dyDescent="0.25">
      <c r="A317" s="92"/>
      <c r="B317" s="883"/>
      <c r="C317" s="884"/>
      <c r="D317" s="885"/>
      <c r="E317" s="396" t="s">
        <v>97</v>
      </c>
      <c r="F317" s="52"/>
      <c r="G317" s="47" t="e">
        <f t="shared" si="65"/>
        <v>#DIV/0!</v>
      </c>
      <c r="H317" s="47"/>
      <c r="I317" s="47"/>
      <c r="J317" s="47"/>
    </row>
    <row r="318" spans="1:11" ht="15.75" hidden="1" x14ac:dyDescent="0.25">
      <c r="A318" s="92"/>
      <c r="B318" s="883"/>
      <c r="C318" s="884"/>
      <c r="D318" s="885"/>
      <c r="E318" s="396" t="s">
        <v>97</v>
      </c>
      <c r="F318" s="52"/>
      <c r="G318" s="47" t="e">
        <f t="shared" si="65"/>
        <v>#DIV/0!</v>
      </c>
      <c r="H318" s="47"/>
      <c r="I318" s="47"/>
      <c r="J318" s="47"/>
    </row>
    <row r="319" spans="1:11" ht="15.75" hidden="1" x14ac:dyDescent="0.25">
      <c r="A319" s="92"/>
      <c r="B319" s="883"/>
      <c r="C319" s="884"/>
      <c r="D319" s="885"/>
      <c r="E319" s="396" t="s">
        <v>97</v>
      </c>
      <c r="F319" s="52"/>
      <c r="G319" s="47" t="e">
        <f t="shared" si="65"/>
        <v>#DIV/0!</v>
      </c>
      <c r="H319" s="47"/>
      <c r="I319" s="47"/>
      <c r="J319" s="47"/>
      <c r="K319" s="49"/>
    </row>
    <row r="320" spans="1:11" s="107" customFormat="1" ht="15.75" hidden="1" x14ac:dyDescent="0.25">
      <c r="A320" s="87">
        <v>6</v>
      </c>
      <c r="B320" s="1027" t="s">
        <v>455</v>
      </c>
      <c r="C320" s="1028"/>
      <c r="D320" s="1029"/>
      <c r="E320" s="88" t="s">
        <v>118</v>
      </c>
      <c r="F320" s="89" t="s">
        <v>118</v>
      </c>
      <c r="G320" s="90" t="s">
        <v>118</v>
      </c>
      <c r="H320" s="91">
        <f>SUM(H321:H330)</f>
        <v>0</v>
      </c>
      <c r="I320" s="91">
        <f t="shared" ref="I320:J320" si="67">SUM(I321:I330)</f>
        <v>0</v>
      </c>
      <c r="J320" s="91">
        <f t="shared" si="67"/>
        <v>0</v>
      </c>
    </row>
    <row r="321" spans="1:13" ht="15.75" hidden="1" x14ac:dyDescent="0.25">
      <c r="A321" s="92"/>
      <c r="B321" s="883"/>
      <c r="C321" s="884"/>
      <c r="D321" s="885"/>
      <c r="E321" s="396"/>
      <c r="F321" s="52"/>
      <c r="G321" s="47" t="e">
        <f t="shared" ref="G321:G330" si="68">H321/F321</f>
        <v>#DIV/0!</v>
      </c>
      <c r="H321" s="47"/>
      <c r="I321" s="47"/>
      <c r="J321" s="47"/>
    </row>
    <row r="322" spans="1:13" ht="15.75" hidden="1" x14ac:dyDescent="0.25">
      <c r="A322" s="255"/>
      <c r="B322" s="1024"/>
      <c r="C322" s="1025"/>
      <c r="D322" s="1026"/>
      <c r="E322" s="396" t="s">
        <v>96</v>
      </c>
      <c r="F322" s="52"/>
      <c r="G322" s="47" t="e">
        <f t="shared" si="68"/>
        <v>#DIV/0!</v>
      </c>
      <c r="H322" s="47"/>
      <c r="I322" s="47"/>
      <c r="J322" s="47"/>
    </row>
    <row r="323" spans="1:13" ht="15.75" hidden="1" x14ac:dyDescent="0.25">
      <c r="A323" s="255"/>
      <c r="B323" s="883"/>
      <c r="C323" s="884"/>
      <c r="D323" s="885"/>
      <c r="E323" s="396" t="s">
        <v>96</v>
      </c>
      <c r="F323" s="52"/>
      <c r="G323" s="47" t="e">
        <f t="shared" si="68"/>
        <v>#DIV/0!</v>
      </c>
      <c r="H323" s="47"/>
      <c r="I323" s="47"/>
      <c r="J323" s="47"/>
    </row>
    <row r="324" spans="1:13" ht="15.75" hidden="1" x14ac:dyDescent="0.25">
      <c r="A324" s="255"/>
      <c r="B324" s="1030"/>
      <c r="C324" s="1031"/>
      <c r="D324" s="1032"/>
      <c r="E324" s="396"/>
      <c r="F324" s="52"/>
      <c r="G324" s="47" t="e">
        <f t="shared" si="68"/>
        <v>#DIV/0!</v>
      </c>
      <c r="H324" s="47"/>
      <c r="I324" s="47"/>
      <c r="J324" s="47"/>
    </row>
    <row r="325" spans="1:13" ht="15.75" hidden="1" x14ac:dyDescent="0.25">
      <c r="A325" s="255"/>
      <c r="B325" s="883"/>
      <c r="C325" s="884"/>
      <c r="D325" s="885"/>
      <c r="E325" s="396"/>
      <c r="F325" s="52"/>
      <c r="G325" s="47" t="e">
        <f t="shared" ref="G325:G329" si="69">H325/F325</f>
        <v>#DIV/0!</v>
      </c>
      <c r="H325" s="47"/>
      <c r="I325" s="47"/>
      <c r="J325" s="47"/>
    </row>
    <row r="326" spans="1:13" ht="15.75" hidden="1" x14ac:dyDescent="0.25">
      <c r="A326" s="255"/>
      <c r="B326" s="883"/>
      <c r="C326" s="884"/>
      <c r="D326" s="885"/>
      <c r="E326" s="396"/>
      <c r="F326" s="52"/>
      <c r="G326" s="47" t="e">
        <f t="shared" si="69"/>
        <v>#DIV/0!</v>
      </c>
      <c r="H326" s="47"/>
      <c r="I326" s="47"/>
      <c r="J326" s="47"/>
    </row>
    <row r="327" spans="1:13" ht="15.75" hidden="1" x14ac:dyDescent="0.25">
      <c r="A327" s="255"/>
      <c r="B327" s="883"/>
      <c r="C327" s="884"/>
      <c r="D327" s="885"/>
      <c r="E327" s="396"/>
      <c r="F327" s="52"/>
      <c r="G327" s="47" t="e">
        <f t="shared" si="69"/>
        <v>#DIV/0!</v>
      </c>
      <c r="H327" s="47"/>
      <c r="I327" s="47"/>
      <c r="J327" s="47"/>
    </row>
    <row r="328" spans="1:13" ht="15.75" hidden="1" x14ac:dyDescent="0.25">
      <c r="A328" s="255"/>
      <c r="B328" s="883"/>
      <c r="C328" s="884"/>
      <c r="D328" s="885"/>
      <c r="E328" s="396"/>
      <c r="F328" s="52"/>
      <c r="G328" s="47" t="e">
        <f t="shared" si="69"/>
        <v>#DIV/0!</v>
      </c>
      <c r="H328" s="47"/>
      <c r="I328" s="47"/>
      <c r="J328" s="47"/>
    </row>
    <row r="329" spans="1:13" ht="15.75" hidden="1" x14ac:dyDescent="0.25">
      <c r="A329" s="255"/>
      <c r="B329" s="883"/>
      <c r="C329" s="884"/>
      <c r="D329" s="885"/>
      <c r="E329" s="396"/>
      <c r="F329" s="52"/>
      <c r="G329" s="47" t="e">
        <f t="shared" si="69"/>
        <v>#DIV/0!</v>
      </c>
      <c r="H329" s="47"/>
      <c r="I329" s="47"/>
      <c r="J329" s="47"/>
    </row>
    <row r="330" spans="1:13" ht="15.75" hidden="1" x14ac:dyDescent="0.25">
      <c r="A330" s="255"/>
      <c r="B330" s="883"/>
      <c r="C330" s="884"/>
      <c r="D330" s="885"/>
      <c r="E330" s="396"/>
      <c r="F330" s="52"/>
      <c r="G330" s="47" t="e">
        <f t="shared" si="68"/>
        <v>#DIV/0!</v>
      </c>
      <c r="H330" s="47"/>
      <c r="I330" s="47"/>
      <c r="J330" s="47"/>
    </row>
    <row r="331" spans="1:13" s="107" customFormat="1" ht="15.75" x14ac:dyDescent="0.25">
      <c r="A331" s="970" t="s">
        <v>414</v>
      </c>
      <c r="B331" s="971"/>
      <c r="C331" s="971"/>
      <c r="D331" s="971"/>
      <c r="E331" s="971"/>
      <c r="F331" s="971"/>
      <c r="G331" s="972"/>
      <c r="H331" s="86">
        <f>H320+H313+H303+H293+H275</f>
        <v>803721</v>
      </c>
      <c r="I331" s="86">
        <f>I320+I313+I303+I293+I275</f>
        <v>846400</v>
      </c>
      <c r="J331" s="86">
        <f>J320+J313+J303+J293+J275</f>
        <v>846400</v>
      </c>
      <c r="K331" s="320"/>
      <c r="L331" s="320"/>
      <c r="M331" s="320"/>
    </row>
    <row r="332" spans="1:13" ht="15.75" hidden="1" x14ac:dyDescent="0.25">
      <c r="A332" s="87">
        <v>1</v>
      </c>
      <c r="B332" s="1027" t="s">
        <v>455</v>
      </c>
      <c r="C332" s="1028"/>
      <c r="D332" s="1029"/>
      <c r="E332" s="88" t="s">
        <v>118</v>
      </c>
      <c r="F332" s="89" t="s">
        <v>118</v>
      </c>
      <c r="G332" s="90" t="s">
        <v>118</v>
      </c>
      <c r="H332" s="91">
        <f>SUM(H333:H347)</f>
        <v>0</v>
      </c>
      <c r="I332" s="91">
        <f t="shared" ref="I332:J332" si="70">SUM(I333:I347)</f>
        <v>0</v>
      </c>
      <c r="J332" s="91">
        <f t="shared" si="70"/>
        <v>0</v>
      </c>
    </row>
    <row r="333" spans="1:13" ht="15.75" hidden="1" x14ac:dyDescent="0.25">
      <c r="A333" s="397"/>
      <c r="B333" s="883"/>
      <c r="C333" s="884"/>
      <c r="D333" s="885"/>
      <c r="E333" s="396"/>
      <c r="F333" s="52"/>
      <c r="G333" s="47" t="e">
        <f t="shared" ref="G333:G346" si="71">H333/F333</f>
        <v>#DIV/0!</v>
      </c>
      <c r="H333" s="47"/>
      <c r="I333" s="47"/>
      <c r="J333" s="47"/>
    </row>
    <row r="334" spans="1:13" ht="15.75" hidden="1" x14ac:dyDescent="0.25">
      <c r="A334" s="397"/>
      <c r="B334" s="883"/>
      <c r="C334" s="884"/>
      <c r="D334" s="885"/>
      <c r="E334" s="396"/>
      <c r="F334" s="52"/>
      <c r="G334" s="47" t="e">
        <f t="shared" si="71"/>
        <v>#DIV/0!</v>
      </c>
      <c r="H334" s="47"/>
      <c r="I334" s="47"/>
      <c r="J334" s="47"/>
    </row>
    <row r="335" spans="1:13" ht="15.75" hidden="1" x14ac:dyDescent="0.25">
      <c r="A335" s="397"/>
      <c r="B335" s="883"/>
      <c r="C335" s="884"/>
      <c r="D335" s="885"/>
      <c r="E335" s="396"/>
      <c r="F335" s="52"/>
      <c r="G335" s="47" t="e">
        <f t="shared" si="71"/>
        <v>#DIV/0!</v>
      </c>
      <c r="H335" s="47"/>
      <c r="I335" s="47"/>
      <c r="J335" s="47"/>
    </row>
    <row r="336" spans="1:13" ht="15.75" hidden="1" x14ac:dyDescent="0.25">
      <c r="A336" s="397"/>
      <c r="B336" s="883"/>
      <c r="C336" s="884"/>
      <c r="D336" s="885"/>
      <c r="E336" s="396"/>
      <c r="F336" s="52"/>
      <c r="G336" s="47" t="e">
        <f t="shared" si="71"/>
        <v>#DIV/0!</v>
      </c>
      <c r="H336" s="47"/>
      <c r="I336" s="47"/>
      <c r="J336" s="47"/>
    </row>
    <row r="337" spans="1:13" ht="15.75" hidden="1" x14ac:dyDescent="0.25">
      <c r="A337" s="397"/>
      <c r="B337" s="883"/>
      <c r="C337" s="884"/>
      <c r="D337" s="885"/>
      <c r="E337" s="396"/>
      <c r="F337" s="52"/>
      <c r="G337" s="47" t="e">
        <f t="shared" si="71"/>
        <v>#DIV/0!</v>
      </c>
      <c r="H337" s="47"/>
      <c r="I337" s="47"/>
      <c r="J337" s="47"/>
    </row>
    <row r="338" spans="1:13" ht="15.75" hidden="1" x14ac:dyDescent="0.25">
      <c r="A338" s="397"/>
      <c r="B338" s="883"/>
      <c r="C338" s="884"/>
      <c r="D338" s="885"/>
      <c r="E338" s="396"/>
      <c r="F338" s="52"/>
      <c r="G338" s="47" t="e">
        <f t="shared" si="71"/>
        <v>#DIV/0!</v>
      </c>
      <c r="H338" s="47"/>
      <c r="I338" s="47"/>
      <c r="J338" s="47"/>
    </row>
    <row r="339" spans="1:13" ht="15.75" hidden="1" x14ac:dyDescent="0.25">
      <c r="A339" s="397"/>
      <c r="B339" s="883"/>
      <c r="C339" s="884"/>
      <c r="D339" s="885"/>
      <c r="E339" s="396"/>
      <c r="F339" s="52"/>
      <c r="G339" s="47" t="e">
        <f t="shared" si="71"/>
        <v>#DIV/0!</v>
      </c>
      <c r="H339" s="47"/>
      <c r="I339" s="47"/>
      <c r="J339" s="47"/>
    </row>
    <row r="340" spans="1:13" ht="15.75" hidden="1" x14ac:dyDescent="0.25">
      <c r="A340" s="397"/>
      <c r="B340" s="883"/>
      <c r="C340" s="884"/>
      <c r="D340" s="885"/>
      <c r="E340" s="396"/>
      <c r="F340" s="52"/>
      <c r="G340" s="47" t="e">
        <f t="shared" si="71"/>
        <v>#DIV/0!</v>
      </c>
      <c r="H340" s="47"/>
      <c r="I340" s="47"/>
      <c r="J340" s="47"/>
    </row>
    <row r="341" spans="1:13" ht="15.75" hidden="1" x14ac:dyDescent="0.25">
      <c r="A341" s="397"/>
      <c r="B341" s="883"/>
      <c r="C341" s="884"/>
      <c r="D341" s="885"/>
      <c r="E341" s="396"/>
      <c r="F341" s="52"/>
      <c r="G341" s="47" t="e">
        <f t="shared" si="71"/>
        <v>#DIV/0!</v>
      </c>
      <c r="H341" s="47"/>
      <c r="I341" s="47"/>
      <c r="J341" s="47"/>
    </row>
    <row r="342" spans="1:13" ht="15.75" hidden="1" x14ac:dyDescent="0.25">
      <c r="A342" s="397"/>
      <c r="B342" s="883"/>
      <c r="C342" s="884"/>
      <c r="D342" s="885"/>
      <c r="E342" s="396"/>
      <c r="F342" s="52"/>
      <c r="G342" s="47" t="e">
        <f t="shared" si="71"/>
        <v>#DIV/0!</v>
      </c>
      <c r="H342" s="47"/>
      <c r="I342" s="47"/>
      <c r="J342" s="47"/>
    </row>
    <row r="343" spans="1:13" ht="15.75" hidden="1" x14ac:dyDescent="0.25">
      <c r="A343" s="397"/>
      <c r="B343" s="883"/>
      <c r="C343" s="884"/>
      <c r="D343" s="885"/>
      <c r="E343" s="396"/>
      <c r="F343" s="52"/>
      <c r="G343" s="47" t="e">
        <f t="shared" si="71"/>
        <v>#DIV/0!</v>
      </c>
      <c r="H343" s="47"/>
      <c r="I343" s="47"/>
      <c r="J343" s="47"/>
    </row>
    <row r="344" spans="1:13" ht="15.75" hidden="1" x14ac:dyDescent="0.25">
      <c r="A344" s="397"/>
      <c r="B344" s="883"/>
      <c r="C344" s="884"/>
      <c r="D344" s="885"/>
      <c r="E344" s="396"/>
      <c r="F344" s="52"/>
      <c r="G344" s="47" t="e">
        <f t="shared" si="71"/>
        <v>#DIV/0!</v>
      </c>
      <c r="H344" s="47"/>
      <c r="I344" s="47"/>
      <c r="J344" s="47"/>
    </row>
    <row r="345" spans="1:13" ht="15.75" hidden="1" x14ac:dyDescent="0.25">
      <c r="A345" s="397"/>
      <c r="B345" s="883"/>
      <c r="C345" s="884"/>
      <c r="D345" s="885"/>
      <c r="E345" s="396"/>
      <c r="F345" s="52"/>
      <c r="G345" s="47" t="e">
        <f t="shared" si="71"/>
        <v>#DIV/0!</v>
      </c>
      <c r="H345" s="47"/>
      <c r="I345" s="47"/>
      <c r="J345" s="47"/>
    </row>
    <row r="346" spans="1:13" ht="15.75" hidden="1" x14ac:dyDescent="0.25">
      <c r="A346" s="397"/>
      <c r="B346" s="883"/>
      <c r="C346" s="884"/>
      <c r="D346" s="885"/>
      <c r="E346" s="396"/>
      <c r="F346" s="52"/>
      <c r="G346" s="47" t="e">
        <f t="shared" si="71"/>
        <v>#DIV/0!</v>
      </c>
      <c r="H346" s="47"/>
      <c r="I346" s="47"/>
      <c r="J346" s="47"/>
    </row>
    <row r="347" spans="1:13" ht="15.75" hidden="1" x14ac:dyDescent="0.25">
      <c r="A347" s="397"/>
      <c r="B347" s="883"/>
      <c r="C347" s="884"/>
      <c r="D347" s="885"/>
      <c r="E347" s="396"/>
      <c r="F347" s="52"/>
      <c r="G347" s="47" t="e">
        <f t="shared" ref="G347" si="72">H347/F347</f>
        <v>#DIV/0!</v>
      </c>
      <c r="H347" s="47"/>
      <c r="I347" s="47"/>
      <c r="J347" s="47"/>
    </row>
    <row r="348" spans="1:13" s="107" customFormat="1" ht="15.75" hidden="1" x14ac:dyDescent="0.25">
      <c r="A348" s="970" t="s">
        <v>415</v>
      </c>
      <c r="B348" s="971"/>
      <c r="C348" s="971"/>
      <c r="D348" s="971"/>
      <c r="E348" s="971"/>
      <c r="F348" s="971"/>
      <c r="G348" s="972"/>
      <c r="H348" s="86">
        <f>H332</f>
        <v>0</v>
      </c>
      <c r="I348" s="86">
        <f t="shared" ref="I348:J348" si="73">I332</f>
        <v>0</v>
      </c>
      <c r="J348" s="86">
        <f t="shared" si="73"/>
        <v>0</v>
      </c>
      <c r="K348" s="320"/>
      <c r="L348" s="320"/>
      <c r="M348" s="320"/>
    </row>
    <row r="349" spans="1:13" ht="15.75" hidden="1" x14ac:dyDescent="0.25">
      <c r="A349" s="529"/>
      <c r="B349" s="883"/>
      <c r="C349" s="884"/>
      <c r="D349" s="885"/>
      <c r="E349" s="528"/>
      <c r="F349" s="52"/>
      <c r="G349" s="47" t="e">
        <f t="shared" ref="G349:G372" si="74">H349/F349</f>
        <v>#DIV/0!</v>
      </c>
      <c r="H349" s="47"/>
      <c r="I349" s="47"/>
      <c r="J349" s="47"/>
    </row>
    <row r="350" spans="1:13" ht="15.75" hidden="1" x14ac:dyDescent="0.25">
      <c r="A350" s="529"/>
      <c r="B350" s="883"/>
      <c r="C350" s="884"/>
      <c r="D350" s="885"/>
      <c r="E350" s="528"/>
      <c r="F350" s="52"/>
      <c r="G350" s="47" t="e">
        <f t="shared" ref="G350:G352" si="75">H350/F350</f>
        <v>#DIV/0!</v>
      </c>
      <c r="H350" s="47"/>
      <c r="I350" s="47"/>
      <c r="J350" s="47"/>
    </row>
    <row r="351" spans="1:13" ht="15.75" hidden="1" x14ac:dyDescent="0.25">
      <c r="A351" s="529"/>
      <c r="B351" s="883"/>
      <c r="C351" s="884"/>
      <c r="D351" s="885"/>
      <c r="E351" s="528"/>
      <c r="F351" s="52"/>
      <c r="G351" s="47" t="e">
        <f t="shared" si="75"/>
        <v>#DIV/0!</v>
      </c>
      <c r="H351" s="47"/>
      <c r="I351" s="47"/>
      <c r="J351" s="47"/>
    </row>
    <row r="352" spans="1:13" ht="15.75" hidden="1" x14ac:dyDescent="0.25">
      <c r="A352" s="529"/>
      <c r="B352" s="883"/>
      <c r="C352" s="884"/>
      <c r="D352" s="885"/>
      <c r="E352" s="528"/>
      <c r="F352" s="52"/>
      <c r="G352" s="47" t="e">
        <f t="shared" si="75"/>
        <v>#DIV/0!</v>
      </c>
      <c r="H352" s="47"/>
      <c r="I352" s="47"/>
      <c r="J352" s="47"/>
    </row>
    <row r="353" spans="1:10" ht="15.75" hidden="1" x14ac:dyDescent="0.25">
      <c r="A353" s="529"/>
      <c r="B353" s="883"/>
      <c r="C353" s="884"/>
      <c r="D353" s="885"/>
      <c r="E353" s="528"/>
      <c r="F353" s="52"/>
      <c r="G353" s="47" t="e">
        <f t="shared" si="74"/>
        <v>#DIV/0!</v>
      </c>
      <c r="H353" s="47"/>
      <c r="I353" s="47"/>
      <c r="J353" s="47"/>
    </row>
    <row r="354" spans="1:10" ht="15.75" hidden="1" x14ac:dyDescent="0.25">
      <c r="A354" s="529"/>
      <c r="B354" s="883"/>
      <c r="C354" s="884"/>
      <c r="D354" s="885"/>
      <c r="E354" s="528"/>
      <c r="F354" s="52"/>
      <c r="G354" s="47" t="e">
        <f t="shared" si="74"/>
        <v>#DIV/0!</v>
      </c>
      <c r="H354" s="47"/>
      <c r="I354" s="47"/>
      <c r="J354" s="47"/>
    </row>
    <row r="355" spans="1:10" ht="15.75" hidden="1" x14ac:dyDescent="0.25">
      <c r="A355" s="529"/>
      <c r="B355" s="883"/>
      <c r="C355" s="884"/>
      <c r="D355" s="885"/>
      <c r="E355" s="528"/>
      <c r="F355" s="52"/>
      <c r="G355" s="47" t="e">
        <f t="shared" ref="G355:G356" si="76">H355/F355</f>
        <v>#DIV/0!</v>
      </c>
      <c r="H355" s="47"/>
      <c r="I355" s="47"/>
      <c r="J355" s="47"/>
    </row>
    <row r="356" spans="1:10" ht="15.75" hidden="1" x14ac:dyDescent="0.25">
      <c r="A356" s="529"/>
      <c r="B356" s="883"/>
      <c r="C356" s="884"/>
      <c r="D356" s="885"/>
      <c r="E356" s="528"/>
      <c r="F356" s="52"/>
      <c r="G356" s="47" t="e">
        <f t="shared" si="76"/>
        <v>#DIV/0!</v>
      </c>
      <c r="H356" s="47"/>
      <c r="I356" s="47"/>
      <c r="J356" s="47"/>
    </row>
    <row r="357" spans="1:10" ht="15.75" hidden="1" x14ac:dyDescent="0.25">
      <c r="A357" s="529"/>
      <c r="B357" s="883"/>
      <c r="C357" s="884"/>
      <c r="D357" s="885"/>
      <c r="E357" s="528"/>
      <c r="F357" s="52"/>
      <c r="G357" s="47" t="e">
        <f t="shared" si="74"/>
        <v>#DIV/0!</v>
      </c>
      <c r="H357" s="47"/>
      <c r="I357" s="47"/>
      <c r="J357" s="47"/>
    </row>
    <row r="358" spans="1:10" ht="15.75" hidden="1" x14ac:dyDescent="0.25">
      <c r="A358" s="529"/>
      <c r="B358" s="883"/>
      <c r="C358" s="884"/>
      <c r="D358" s="885"/>
      <c r="E358" s="528"/>
      <c r="F358" s="52"/>
      <c r="G358" s="47" t="e">
        <f t="shared" si="74"/>
        <v>#DIV/0!</v>
      </c>
      <c r="H358" s="47"/>
      <c r="I358" s="47"/>
      <c r="J358" s="47"/>
    </row>
    <row r="359" spans="1:10" ht="15.75" hidden="1" x14ac:dyDescent="0.25">
      <c r="A359" s="529"/>
      <c r="B359" s="883"/>
      <c r="C359" s="884"/>
      <c r="D359" s="885"/>
      <c r="E359" s="528"/>
      <c r="F359" s="52"/>
      <c r="G359" s="47" t="e">
        <f t="shared" si="74"/>
        <v>#DIV/0!</v>
      </c>
      <c r="H359" s="47"/>
      <c r="I359" s="47"/>
      <c r="J359" s="47"/>
    </row>
    <row r="360" spans="1:10" s="107" customFormat="1" ht="15.75" hidden="1" x14ac:dyDescent="0.25">
      <c r="A360" s="886" t="s">
        <v>588</v>
      </c>
      <c r="B360" s="887"/>
      <c r="C360" s="887"/>
      <c r="D360" s="887"/>
      <c r="E360" s="887"/>
      <c r="F360" s="887"/>
      <c r="G360" s="888"/>
      <c r="H360" s="114">
        <f>SUM(H349:H359)</f>
        <v>0</v>
      </c>
      <c r="I360" s="114">
        <f t="shared" ref="I360:J360" si="77">SUM(I349:I359)</f>
        <v>0</v>
      </c>
      <c r="J360" s="114">
        <f t="shared" si="77"/>
        <v>0</v>
      </c>
    </row>
    <row r="361" spans="1:10" ht="15.75" hidden="1" x14ac:dyDescent="0.25">
      <c r="A361" s="529"/>
      <c r="B361" s="883"/>
      <c r="C361" s="884"/>
      <c r="D361" s="885"/>
      <c r="E361" s="528"/>
      <c r="F361" s="52"/>
      <c r="G361" s="47" t="e">
        <f t="shared" si="74"/>
        <v>#DIV/0!</v>
      </c>
      <c r="H361" s="47"/>
      <c r="I361" s="47"/>
      <c r="J361" s="47"/>
    </row>
    <row r="362" spans="1:10" ht="15.75" hidden="1" x14ac:dyDescent="0.25">
      <c r="A362" s="529"/>
      <c r="B362" s="883"/>
      <c r="C362" s="884"/>
      <c r="D362" s="885"/>
      <c r="E362" s="528"/>
      <c r="F362" s="52"/>
      <c r="G362" s="47" t="e">
        <f t="shared" si="74"/>
        <v>#DIV/0!</v>
      </c>
      <c r="H362" s="47"/>
      <c r="I362" s="47"/>
      <c r="J362" s="47"/>
    </row>
    <row r="363" spans="1:10" ht="15.75" hidden="1" x14ac:dyDescent="0.25">
      <c r="A363" s="529"/>
      <c r="B363" s="883"/>
      <c r="C363" s="884"/>
      <c r="D363" s="885"/>
      <c r="E363" s="528"/>
      <c r="F363" s="52"/>
      <c r="G363" s="47" t="e">
        <f t="shared" ref="G363:G367" si="78">H363/F363</f>
        <v>#DIV/0!</v>
      </c>
      <c r="H363" s="47"/>
      <c r="I363" s="47"/>
      <c r="J363" s="47"/>
    </row>
    <row r="364" spans="1:10" ht="15.75" hidden="1" x14ac:dyDescent="0.25">
      <c r="A364" s="529"/>
      <c r="B364" s="883"/>
      <c r="C364" s="884"/>
      <c r="D364" s="885"/>
      <c r="E364" s="528"/>
      <c r="F364" s="52"/>
      <c r="G364" s="47" t="e">
        <f t="shared" si="78"/>
        <v>#DIV/0!</v>
      </c>
      <c r="H364" s="47"/>
      <c r="I364" s="47"/>
      <c r="J364" s="47"/>
    </row>
    <row r="365" spans="1:10" ht="15.75" hidden="1" x14ac:dyDescent="0.25">
      <c r="A365" s="529"/>
      <c r="B365" s="883"/>
      <c r="C365" s="884"/>
      <c r="D365" s="885"/>
      <c r="E365" s="528"/>
      <c r="F365" s="52"/>
      <c r="G365" s="47" t="e">
        <f t="shared" si="78"/>
        <v>#DIV/0!</v>
      </c>
      <c r="H365" s="47"/>
      <c r="I365" s="47"/>
      <c r="J365" s="47"/>
    </row>
    <row r="366" spans="1:10" ht="15.75" hidden="1" x14ac:dyDescent="0.25">
      <c r="A366" s="529"/>
      <c r="B366" s="883"/>
      <c r="C366" s="884"/>
      <c r="D366" s="885"/>
      <c r="E366" s="528"/>
      <c r="F366" s="52"/>
      <c r="G366" s="47" t="e">
        <f t="shared" si="78"/>
        <v>#DIV/0!</v>
      </c>
      <c r="H366" s="47"/>
      <c r="I366" s="47"/>
      <c r="J366" s="47"/>
    </row>
    <row r="367" spans="1:10" ht="15.75" hidden="1" x14ac:dyDescent="0.25">
      <c r="A367" s="529"/>
      <c r="B367" s="883"/>
      <c r="C367" s="884"/>
      <c r="D367" s="885"/>
      <c r="E367" s="528"/>
      <c r="F367" s="52"/>
      <c r="G367" s="47" t="e">
        <f t="shared" si="78"/>
        <v>#DIV/0!</v>
      </c>
      <c r="H367" s="47"/>
      <c r="I367" s="47"/>
      <c r="J367" s="47"/>
    </row>
    <row r="368" spans="1:10" ht="15.75" hidden="1" x14ac:dyDescent="0.25">
      <c r="A368" s="529"/>
      <c r="B368" s="883"/>
      <c r="C368" s="884"/>
      <c r="D368" s="885"/>
      <c r="E368" s="528"/>
      <c r="F368" s="52"/>
      <c r="G368" s="47" t="e">
        <f t="shared" si="74"/>
        <v>#DIV/0!</v>
      </c>
      <c r="H368" s="47"/>
      <c r="I368" s="47"/>
      <c r="J368" s="47"/>
    </row>
    <row r="369" spans="1:13" ht="15.75" hidden="1" x14ac:dyDescent="0.25">
      <c r="A369" s="529"/>
      <c r="B369" s="883"/>
      <c r="C369" s="884"/>
      <c r="D369" s="885"/>
      <c r="E369" s="528"/>
      <c r="F369" s="52"/>
      <c r="G369" s="47" t="e">
        <f t="shared" si="74"/>
        <v>#DIV/0!</v>
      </c>
      <c r="H369" s="47"/>
      <c r="I369" s="47"/>
      <c r="J369" s="47"/>
    </row>
    <row r="370" spans="1:13" ht="15.75" hidden="1" x14ac:dyDescent="0.25">
      <c r="A370" s="529"/>
      <c r="B370" s="883"/>
      <c r="C370" s="884"/>
      <c r="D370" s="885"/>
      <c r="E370" s="528"/>
      <c r="F370" s="52"/>
      <c r="G370" s="47" t="e">
        <f t="shared" si="74"/>
        <v>#DIV/0!</v>
      </c>
      <c r="H370" s="47"/>
      <c r="I370" s="47"/>
      <c r="J370" s="47"/>
    </row>
    <row r="371" spans="1:13" ht="15.75" hidden="1" x14ac:dyDescent="0.25">
      <c r="A371" s="529"/>
      <c r="B371" s="883"/>
      <c r="C371" s="884"/>
      <c r="D371" s="885"/>
      <c r="E371" s="528"/>
      <c r="F371" s="52"/>
      <c r="G371" s="47" t="e">
        <f t="shared" si="74"/>
        <v>#DIV/0!</v>
      </c>
      <c r="H371" s="47"/>
      <c r="I371" s="47"/>
      <c r="J371" s="47"/>
    </row>
    <row r="372" spans="1:13" ht="15.75" hidden="1" x14ac:dyDescent="0.25">
      <c r="A372" s="529"/>
      <c r="B372" s="883"/>
      <c r="C372" s="884"/>
      <c r="D372" s="885"/>
      <c r="E372" s="528"/>
      <c r="F372" s="52"/>
      <c r="G372" s="47" t="e">
        <f t="shared" si="74"/>
        <v>#DIV/0!</v>
      </c>
      <c r="H372" s="47"/>
      <c r="I372" s="47"/>
      <c r="J372" s="47"/>
    </row>
    <row r="373" spans="1:13" s="107" customFormat="1" ht="15.75" hidden="1" x14ac:dyDescent="0.25">
      <c r="A373" s="886" t="s">
        <v>589</v>
      </c>
      <c r="B373" s="887"/>
      <c r="C373" s="887"/>
      <c r="D373" s="887"/>
      <c r="E373" s="887"/>
      <c r="F373" s="887"/>
      <c r="G373" s="888"/>
      <c r="H373" s="114">
        <f>SUM(H361:H372)</f>
        <v>0</v>
      </c>
      <c r="I373" s="114">
        <f t="shared" ref="I373:J373" si="79">SUM(I361:I372)</f>
        <v>0</v>
      </c>
      <c r="J373" s="114">
        <f t="shared" si="79"/>
        <v>0</v>
      </c>
    </row>
    <row r="374" spans="1:13" s="107" customFormat="1" ht="15.75" x14ac:dyDescent="0.25">
      <c r="A374" s="970" t="s">
        <v>64</v>
      </c>
      <c r="B374" s="971"/>
      <c r="C374" s="971"/>
      <c r="D374" s="971"/>
      <c r="E374" s="971"/>
      <c r="F374" s="971"/>
      <c r="G374" s="972"/>
      <c r="H374" s="86">
        <f>H348+H331+H360+H373</f>
        <v>803721</v>
      </c>
      <c r="I374" s="86">
        <f t="shared" ref="I374:J374" si="80">I348+I331+I360+I373</f>
        <v>846400</v>
      </c>
      <c r="J374" s="86">
        <f t="shared" si="80"/>
        <v>846400</v>
      </c>
      <c r="K374" s="320"/>
      <c r="L374" s="320"/>
      <c r="M374" s="320"/>
    </row>
    <row r="375" spans="1:13" s="107" customFormat="1" x14ac:dyDescent="0.25">
      <c r="J375" s="321"/>
      <c r="K375" s="322"/>
    </row>
    <row r="376" spans="1:13" s="107" customFormat="1" ht="15.75" x14ac:dyDescent="0.25">
      <c r="B376" s="985" t="s">
        <v>138</v>
      </c>
      <c r="C376" s="985"/>
      <c r="D376" s="985"/>
      <c r="E376" s="985"/>
      <c r="F376" s="985"/>
      <c r="G376" s="985"/>
      <c r="H376" s="985"/>
      <c r="I376" s="985"/>
      <c r="J376" s="985"/>
    </row>
    <row r="377" spans="1:13" ht="15.75" x14ac:dyDescent="0.25">
      <c r="A377" s="994" t="s">
        <v>106</v>
      </c>
      <c r="B377" s="996" t="s">
        <v>79</v>
      </c>
      <c r="C377" s="997"/>
      <c r="D377" s="998"/>
      <c r="E377" s="1002" t="s">
        <v>84</v>
      </c>
      <c r="F377" s="1003" t="s">
        <v>34</v>
      </c>
      <c r="G377" s="1004" t="s">
        <v>112</v>
      </c>
      <c r="H377" s="1005" t="s">
        <v>104</v>
      </c>
      <c r="I377" s="1005"/>
      <c r="J377" s="1005"/>
    </row>
    <row r="378" spans="1:13" ht="15.75" x14ac:dyDescent="0.25">
      <c r="A378" s="995"/>
      <c r="B378" s="999"/>
      <c r="C378" s="1000"/>
      <c r="D378" s="1001"/>
      <c r="E378" s="1002"/>
      <c r="F378" s="1003"/>
      <c r="G378" s="1004"/>
      <c r="H378" s="46">
        <f>H14</f>
        <v>2022</v>
      </c>
      <c r="I378" s="46">
        <f>I14</f>
        <v>2023</v>
      </c>
      <c r="J378" s="46">
        <f>J14</f>
        <v>2024</v>
      </c>
    </row>
    <row r="379" spans="1:13" x14ac:dyDescent="0.25">
      <c r="A379" s="64">
        <v>1</v>
      </c>
      <c r="B379" s="1006">
        <v>2</v>
      </c>
      <c r="C379" s="1006"/>
      <c r="D379" s="1006"/>
      <c r="E379" s="65">
        <v>3</v>
      </c>
      <c r="F379" s="65">
        <v>4</v>
      </c>
      <c r="G379" s="65">
        <v>5</v>
      </c>
      <c r="H379" s="66">
        <v>6</v>
      </c>
      <c r="I379" s="66">
        <v>7</v>
      </c>
      <c r="J379" s="66">
        <v>8</v>
      </c>
    </row>
    <row r="380" spans="1:13" ht="15.75" hidden="1" x14ac:dyDescent="0.25">
      <c r="A380" s="104"/>
      <c r="B380" s="883" t="s">
        <v>139</v>
      </c>
      <c r="C380" s="884"/>
      <c r="D380" s="885"/>
      <c r="E380" s="71" t="s">
        <v>97</v>
      </c>
      <c r="F380" s="76"/>
      <c r="G380" s="47" t="e">
        <f t="shared" ref="G380:G386" si="81">H380/F380</f>
        <v>#DIV/0!</v>
      </c>
      <c r="H380" s="47"/>
      <c r="I380" s="47"/>
      <c r="J380" s="47"/>
    </row>
    <row r="381" spans="1:13" ht="15.75" x14ac:dyDescent="0.25">
      <c r="A381" s="104"/>
      <c r="B381" s="883" t="s">
        <v>140</v>
      </c>
      <c r="C381" s="884"/>
      <c r="D381" s="885"/>
      <c r="E381" s="71" t="s">
        <v>96</v>
      </c>
      <c r="F381" s="76">
        <v>1</v>
      </c>
      <c r="G381" s="47">
        <f t="shared" si="81"/>
        <v>33816</v>
      </c>
      <c r="H381" s="47">
        <v>33816</v>
      </c>
      <c r="I381" s="47">
        <v>33816</v>
      </c>
      <c r="J381" s="47">
        <v>33816</v>
      </c>
    </row>
    <row r="382" spans="1:13" ht="16.5" customHeight="1" x14ac:dyDescent="0.25">
      <c r="A382" s="104"/>
      <c r="B382" s="883" t="s">
        <v>683</v>
      </c>
      <c r="C382" s="884"/>
      <c r="D382" s="885"/>
      <c r="E382" s="71" t="s">
        <v>96</v>
      </c>
      <c r="F382" s="76">
        <v>2</v>
      </c>
      <c r="G382" s="47">
        <f t="shared" si="81"/>
        <v>4442.2700000000004</v>
      </c>
      <c r="H382" s="47">
        <v>8884.5400000000009</v>
      </c>
      <c r="I382" s="47">
        <v>8884.5400000000009</v>
      </c>
      <c r="J382" s="47">
        <v>8884.5400000000009</v>
      </c>
    </row>
    <row r="383" spans="1:13" ht="15.75" hidden="1" x14ac:dyDescent="0.25">
      <c r="A383" s="104"/>
      <c r="B383" s="906"/>
      <c r="C383" s="907"/>
      <c r="D383" s="961"/>
      <c r="E383" s="71" t="s">
        <v>96</v>
      </c>
      <c r="F383" s="76"/>
      <c r="G383" s="47" t="e">
        <f t="shared" si="81"/>
        <v>#DIV/0!</v>
      </c>
      <c r="H383" s="47"/>
      <c r="I383" s="47"/>
      <c r="J383" s="47"/>
    </row>
    <row r="384" spans="1:13" ht="15.75" x14ac:dyDescent="0.25">
      <c r="A384" s="104"/>
      <c r="B384" s="906" t="s">
        <v>546</v>
      </c>
      <c r="C384" s="907"/>
      <c r="D384" s="961"/>
      <c r="E384" s="71" t="s">
        <v>95</v>
      </c>
      <c r="F384" s="76">
        <v>850</v>
      </c>
      <c r="G384" s="47">
        <f t="shared" si="81"/>
        <v>97.235294117647058</v>
      </c>
      <c r="H384" s="47">
        <v>82650</v>
      </c>
      <c r="I384" s="47">
        <v>82650</v>
      </c>
      <c r="J384" s="47">
        <v>82650</v>
      </c>
    </row>
    <row r="385" spans="1:13" ht="18.75" customHeight="1" x14ac:dyDescent="0.25">
      <c r="A385" s="104"/>
      <c r="B385" s="883" t="s">
        <v>141</v>
      </c>
      <c r="C385" s="884"/>
      <c r="D385" s="885"/>
      <c r="E385" s="71" t="s">
        <v>609</v>
      </c>
      <c r="F385" s="76">
        <v>12</v>
      </c>
      <c r="G385" s="47">
        <f t="shared" si="81"/>
        <v>3111.5283333333332</v>
      </c>
      <c r="H385" s="47">
        <v>37338.339999999997</v>
      </c>
      <c r="I385" s="47">
        <v>37338.339999999997</v>
      </c>
      <c r="J385" s="47">
        <v>37338.339999999997</v>
      </c>
    </row>
    <row r="386" spans="1:13" ht="15.75" x14ac:dyDescent="0.25">
      <c r="A386" s="104"/>
      <c r="B386" s="883" t="s">
        <v>65</v>
      </c>
      <c r="C386" s="884"/>
      <c r="D386" s="885"/>
      <c r="E386" s="71" t="s">
        <v>95</v>
      </c>
      <c r="F386" s="76">
        <v>20</v>
      </c>
      <c r="G386" s="47">
        <f t="shared" si="81"/>
        <v>7500</v>
      </c>
      <c r="H386" s="47">
        <v>150000</v>
      </c>
      <c r="I386" s="47">
        <v>150000</v>
      </c>
      <c r="J386" s="47">
        <v>150000</v>
      </c>
    </row>
    <row r="387" spans="1:13" ht="15.75" x14ac:dyDescent="0.25">
      <c r="A387" s="104"/>
      <c r="B387" s="962" t="s">
        <v>682</v>
      </c>
      <c r="C387" s="962"/>
      <c r="D387" s="962"/>
      <c r="E387" s="71" t="s">
        <v>96</v>
      </c>
      <c r="F387" s="76">
        <v>1</v>
      </c>
      <c r="G387" s="47">
        <f>H387/F387</f>
        <v>1300</v>
      </c>
      <c r="H387" s="47">
        <v>1300</v>
      </c>
      <c r="I387" s="47">
        <v>1300</v>
      </c>
      <c r="J387" s="47">
        <v>1300</v>
      </c>
    </row>
    <row r="388" spans="1:13" ht="15.75" hidden="1" x14ac:dyDescent="0.25">
      <c r="A388" s="103"/>
      <c r="B388" s="962"/>
      <c r="C388" s="962"/>
      <c r="D388" s="962"/>
      <c r="E388" s="71" t="s">
        <v>96</v>
      </c>
      <c r="F388" s="52"/>
      <c r="G388" s="47" t="e">
        <f t="shared" ref="G388:G394" si="82">H388/F388</f>
        <v>#DIV/0!</v>
      </c>
      <c r="H388" s="47"/>
      <c r="I388" s="47"/>
      <c r="J388" s="47"/>
    </row>
    <row r="389" spans="1:13" ht="15.75" x14ac:dyDescent="0.25">
      <c r="A389" s="103"/>
      <c r="B389" s="962" t="s">
        <v>647</v>
      </c>
      <c r="C389" s="962"/>
      <c r="D389" s="962"/>
      <c r="E389" s="71" t="s">
        <v>96</v>
      </c>
      <c r="F389" s="52">
        <v>8760</v>
      </c>
      <c r="G389" s="47">
        <f t="shared" si="82"/>
        <v>133.71805022831052</v>
      </c>
      <c r="H389" s="47">
        <v>1171370.1200000001</v>
      </c>
      <c r="I389" s="47">
        <v>1171370.1200000001</v>
      </c>
      <c r="J389" s="47">
        <v>1171370.1200000001</v>
      </c>
    </row>
    <row r="390" spans="1:13" ht="15.75" hidden="1" x14ac:dyDescent="0.25">
      <c r="A390" s="103"/>
      <c r="B390" s="962"/>
      <c r="C390" s="962"/>
      <c r="D390" s="962"/>
      <c r="E390" s="71" t="s">
        <v>96</v>
      </c>
      <c r="F390" s="52"/>
      <c r="G390" s="47" t="e">
        <f t="shared" si="82"/>
        <v>#DIV/0!</v>
      </c>
      <c r="H390" s="47"/>
      <c r="I390" s="47"/>
      <c r="J390" s="47"/>
      <c r="K390" s="77"/>
      <c r="L390" s="77"/>
      <c r="M390" s="77"/>
    </row>
    <row r="391" spans="1:13" ht="15.75" hidden="1" x14ac:dyDescent="0.25">
      <c r="A391" s="103"/>
      <c r="B391" s="962"/>
      <c r="C391" s="962"/>
      <c r="D391" s="962"/>
      <c r="E391" s="71" t="s">
        <v>96</v>
      </c>
      <c r="F391" s="52"/>
      <c r="G391" s="47" t="e">
        <f t="shared" si="82"/>
        <v>#DIV/0!</v>
      </c>
      <c r="H391" s="47"/>
      <c r="I391" s="47"/>
      <c r="J391" s="47"/>
    </row>
    <row r="392" spans="1:13" ht="15.75" hidden="1" x14ac:dyDescent="0.25">
      <c r="A392" s="103"/>
      <c r="B392" s="883"/>
      <c r="C392" s="884"/>
      <c r="D392" s="885"/>
      <c r="E392" s="71"/>
      <c r="F392" s="52"/>
      <c r="G392" s="47" t="e">
        <f t="shared" si="82"/>
        <v>#DIV/0!</v>
      </c>
      <c r="H392" s="47"/>
      <c r="I392" s="47"/>
      <c r="J392" s="47"/>
    </row>
    <row r="393" spans="1:13" ht="15.75" hidden="1" x14ac:dyDescent="0.25">
      <c r="A393" s="103"/>
      <c r="B393" s="883"/>
      <c r="C393" s="884"/>
      <c r="D393" s="885"/>
      <c r="E393" s="71"/>
      <c r="F393" s="52"/>
      <c r="G393" s="47" t="e">
        <f t="shared" si="82"/>
        <v>#DIV/0!</v>
      </c>
      <c r="H393" s="47"/>
      <c r="I393" s="47"/>
      <c r="J393" s="47"/>
    </row>
    <row r="394" spans="1:13" ht="15.75" hidden="1" x14ac:dyDescent="0.25">
      <c r="A394" s="103"/>
      <c r="B394" s="883"/>
      <c r="C394" s="884"/>
      <c r="D394" s="885"/>
      <c r="E394" s="71"/>
      <c r="F394" s="52"/>
      <c r="G394" s="47" t="e">
        <f t="shared" si="82"/>
        <v>#DIV/0!</v>
      </c>
      <c r="H394" s="47"/>
      <c r="I394" s="47"/>
      <c r="J394" s="47"/>
    </row>
    <row r="395" spans="1:13" s="107" customFormat="1" ht="15.75" x14ac:dyDescent="0.25">
      <c r="A395" s="947" t="s">
        <v>390</v>
      </c>
      <c r="B395" s="948"/>
      <c r="C395" s="948"/>
      <c r="D395" s="948"/>
      <c r="E395" s="948"/>
      <c r="F395" s="948"/>
      <c r="G395" s="949"/>
      <c r="H395" s="202">
        <f>SUM(H380:H394)</f>
        <v>1485359</v>
      </c>
      <c r="I395" s="202">
        <f t="shared" ref="I395:J395" si="83">SUM(I380:I394)</f>
        <v>1485359</v>
      </c>
      <c r="J395" s="202">
        <f t="shared" si="83"/>
        <v>1485359</v>
      </c>
    </row>
    <row r="396" spans="1:13" ht="15.75" hidden="1" x14ac:dyDescent="0.25">
      <c r="A396" s="75"/>
      <c r="B396" s="883" t="s">
        <v>139</v>
      </c>
      <c r="C396" s="884"/>
      <c r="D396" s="885"/>
      <c r="E396" s="71" t="s">
        <v>97</v>
      </c>
      <c r="F396" s="76"/>
      <c r="G396" s="47" t="e">
        <f t="shared" ref="G396:G402" si="84">H396/F396</f>
        <v>#DIV/0!</v>
      </c>
      <c r="H396" s="47"/>
      <c r="I396" s="47"/>
      <c r="J396" s="47"/>
    </row>
    <row r="397" spans="1:13" ht="15.75" hidden="1" x14ac:dyDescent="0.25">
      <c r="A397" s="75"/>
      <c r="B397" s="883" t="s">
        <v>140</v>
      </c>
      <c r="C397" s="884"/>
      <c r="D397" s="885"/>
      <c r="E397" s="71" t="s">
        <v>96</v>
      </c>
      <c r="F397" s="76"/>
      <c r="G397" s="47" t="e">
        <f t="shared" si="84"/>
        <v>#DIV/0!</v>
      </c>
      <c r="H397" s="47"/>
      <c r="I397" s="47"/>
      <c r="J397" s="47"/>
    </row>
    <row r="398" spans="1:13" ht="24.75" hidden="1" customHeight="1" x14ac:dyDescent="0.25">
      <c r="A398" s="75"/>
      <c r="B398" s="1007" t="s">
        <v>175</v>
      </c>
      <c r="C398" s="1008"/>
      <c r="D398" s="1009"/>
      <c r="E398" s="71" t="s">
        <v>96</v>
      </c>
      <c r="F398" s="76"/>
      <c r="G398" s="47" t="e">
        <f t="shared" si="84"/>
        <v>#DIV/0!</v>
      </c>
      <c r="H398" s="47"/>
      <c r="I398" s="47"/>
      <c r="J398" s="47"/>
    </row>
    <row r="399" spans="1:13" ht="15.75" hidden="1" x14ac:dyDescent="0.25">
      <c r="A399" s="75"/>
      <c r="B399" s="906" t="s">
        <v>180</v>
      </c>
      <c r="C399" s="907"/>
      <c r="D399" s="961"/>
      <c r="E399" s="71" t="s">
        <v>96</v>
      </c>
      <c r="F399" s="76"/>
      <c r="G399" s="47" t="e">
        <f t="shared" si="84"/>
        <v>#DIV/0!</v>
      </c>
      <c r="H399" s="47"/>
      <c r="I399" s="47"/>
      <c r="J399" s="47"/>
    </row>
    <row r="400" spans="1:13" ht="15.75" hidden="1" x14ac:dyDescent="0.25">
      <c r="A400" s="75"/>
      <c r="B400" s="906"/>
      <c r="C400" s="907"/>
      <c r="D400" s="961"/>
      <c r="E400" s="71" t="s">
        <v>96</v>
      </c>
      <c r="F400" s="76"/>
      <c r="G400" s="47" t="e">
        <f t="shared" si="84"/>
        <v>#DIV/0!</v>
      </c>
      <c r="H400" s="47"/>
      <c r="I400" s="47"/>
      <c r="J400" s="47"/>
    </row>
    <row r="401" spans="1:13" ht="15.75" hidden="1" x14ac:dyDescent="0.25">
      <c r="A401" s="75"/>
      <c r="B401" s="883" t="s">
        <v>141</v>
      </c>
      <c r="C401" s="884"/>
      <c r="D401" s="885"/>
      <c r="E401" s="71" t="s">
        <v>99</v>
      </c>
      <c r="F401" s="76"/>
      <c r="G401" s="47" t="e">
        <f t="shared" si="84"/>
        <v>#DIV/0!</v>
      </c>
      <c r="H401" s="47"/>
      <c r="I401" s="47"/>
      <c r="J401" s="47"/>
    </row>
    <row r="402" spans="1:13" ht="15.75" x14ac:dyDescent="0.25">
      <c r="A402" s="75"/>
      <c r="B402" s="883" t="s">
        <v>65</v>
      </c>
      <c r="C402" s="884"/>
      <c r="D402" s="885"/>
      <c r="E402" s="71" t="s">
        <v>95</v>
      </c>
      <c r="F402" s="76">
        <v>7</v>
      </c>
      <c r="G402" s="47">
        <f t="shared" si="84"/>
        <v>4820</v>
      </c>
      <c r="H402" s="47">
        <v>33740</v>
      </c>
      <c r="I402" s="47">
        <v>33740</v>
      </c>
      <c r="J402" s="47">
        <v>33740</v>
      </c>
    </row>
    <row r="403" spans="1:13" ht="27" hidden="1" customHeight="1" x14ac:dyDescent="0.25">
      <c r="A403" s="75"/>
      <c r="B403" s="963" t="s">
        <v>181</v>
      </c>
      <c r="C403" s="964"/>
      <c r="D403" s="965"/>
      <c r="E403" s="71" t="s">
        <v>96</v>
      </c>
      <c r="F403" s="76"/>
      <c r="G403" s="47" t="e">
        <f>H403/F403</f>
        <v>#DIV/0!</v>
      </c>
      <c r="H403" s="47"/>
      <c r="I403" s="47"/>
      <c r="J403" s="47"/>
    </row>
    <row r="404" spans="1:13" ht="21" hidden="1" customHeight="1" x14ac:dyDescent="0.25">
      <c r="A404" s="120"/>
      <c r="B404" s="962" t="s">
        <v>184</v>
      </c>
      <c r="C404" s="962"/>
      <c r="D404" s="962"/>
      <c r="E404" s="71" t="s">
        <v>96</v>
      </c>
      <c r="F404" s="52"/>
      <c r="G404" s="47" t="e">
        <f t="shared" ref="G404:G410" si="85">H404/F404</f>
        <v>#DIV/0!</v>
      </c>
      <c r="H404" s="47"/>
      <c r="I404" s="47"/>
      <c r="J404" s="47"/>
    </row>
    <row r="405" spans="1:13" ht="15.75" hidden="1" x14ac:dyDescent="0.25">
      <c r="A405" s="120"/>
      <c r="B405" s="962"/>
      <c r="C405" s="962"/>
      <c r="D405" s="962"/>
      <c r="E405" s="71" t="s">
        <v>97</v>
      </c>
      <c r="F405" s="52"/>
      <c r="G405" s="47" t="e">
        <f t="shared" si="85"/>
        <v>#DIV/0!</v>
      </c>
      <c r="H405" s="47"/>
      <c r="I405" s="47"/>
      <c r="J405" s="47"/>
    </row>
    <row r="406" spans="1:13" ht="15.75" hidden="1" x14ac:dyDescent="0.25">
      <c r="A406" s="120"/>
      <c r="B406" s="962"/>
      <c r="C406" s="962"/>
      <c r="D406" s="962"/>
      <c r="E406" s="71" t="s">
        <v>96</v>
      </c>
      <c r="F406" s="52"/>
      <c r="G406" s="47" t="e">
        <f t="shared" si="85"/>
        <v>#DIV/0!</v>
      </c>
      <c r="H406" s="47"/>
      <c r="I406" s="47"/>
      <c r="J406" s="47"/>
      <c r="K406" s="77"/>
      <c r="L406" s="77"/>
      <c r="M406" s="77"/>
    </row>
    <row r="407" spans="1:13" ht="15.75" hidden="1" x14ac:dyDescent="0.25">
      <c r="A407" s="120"/>
      <c r="B407" s="962"/>
      <c r="C407" s="962"/>
      <c r="D407" s="962"/>
      <c r="E407" s="71" t="s">
        <v>96</v>
      </c>
      <c r="F407" s="52"/>
      <c r="G407" s="47" t="e">
        <f t="shared" si="85"/>
        <v>#DIV/0!</v>
      </c>
      <c r="H407" s="47"/>
      <c r="I407" s="47"/>
      <c r="J407" s="47"/>
    </row>
    <row r="408" spans="1:13" ht="15.75" hidden="1" x14ac:dyDescent="0.25">
      <c r="A408" s="120"/>
      <c r="B408" s="883"/>
      <c r="C408" s="884"/>
      <c r="D408" s="885"/>
      <c r="E408" s="71"/>
      <c r="F408" s="52"/>
      <c r="G408" s="47" t="e">
        <f t="shared" si="85"/>
        <v>#DIV/0!</v>
      </c>
      <c r="H408" s="47"/>
      <c r="I408" s="47"/>
      <c r="J408" s="47"/>
    </row>
    <row r="409" spans="1:13" ht="15.75" hidden="1" x14ac:dyDescent="0.25">
      <c r="A409" s="120"/>
      <c r="B409" s="883"/>
      <c r="C409" s="884"/>
      <c r="D409" s="885"/>
      <c r="E409" s="71"/>
      <c r="F409" s="52"/>
      <c r="G409" s="47" t="e">
        <f t="shared" si="85"/>
        <v>#DIV/0!</v>
      </c>
      <c r="H409" s="47"/>
      <c r="I409" s="47"/>
      <c r="J409" s="47"/>
    </row>
    <row r="410" spans="1:13" ht="15.75" hidden="1" x14ac:dyDescent="0.25">
      <c r="A410" s="120"/>
      <c r="B410" s="883"/>
      <c r="C410" s="884"/>
      <c r="D410" s="885"/>
      <c r="E410" s="71"/>
      <c r="F410" s="52"/>
      <c r="G410" s="47" t="e">
        <f t="shared" si="85"/>
        <v>#DIV/0!</v>
      </c>
      <c r="H410" s="47"/>
      <c r="I410" s="47"/>
      <c r="J410" s="47"/>
    </row>
    <row r="411" spans="1:13" s="107" customFormat="1" ht="15.75" x14ac:dyDescent="0.25">
      <c r="A411" s="947" t="s">
        <v>391</v>
      </c>
      <c r="B411" s="948"/>
      <c r="C411" s="948"/>
      <c r="D411" s="948"/>
      <c r="E411" s="948"/>
      <c r="F411" s="948"/>
      <c r="G411" s="949"/>
      <c r="H411" s="202">
        <f>SUM(H396:H410)</f>
        <v>33740</v>
      </c>
      <c r="I411" s="202">
        <f t="shared" ref="I411:J411" si="86">SUM(I396:I410)</f>
        <v>33740</v>
      </c>
      <c r="J411" s="202">
        <f t="shared" si="86"/>
        <v>33740</v>
      </c>
    </row>
    <row r="412" spans="1:13" ht="15.75" hidden="1" x14ac:dyDescent="0.25">
      <c r="A412" s="75"/>
      <c r="B412" s="920" t="s">
        <v>547</v>
      </c>
      <c r="C412" s="921"/>
      <c r="D412" s="922"/>
      <c r="E412" s="71" t="s">
        <v>95</v>
      </c>
      <c r="F412" s="76"/>
      <c r="G412" s="47" t="e">
        <f t="shared" ref="G412:G414" si="87">H412/F412</f>
        <v>#DIV/0!</v>
      </c>
      <c r="H412" s="47"/>
      <c r="I412" s="47"/>
      <c r="J412" s="47"/>
    </row>
    <row r="413" spans="1:13" ht="15.75" hidden="1" x14ac:dyDescent="0.25">
      <c r="A413" s="75"/>
      <c r="B413" s="920" t="s">
        <v>548</v>
      </c>
      <c r="C413" s="921"/>
      <c r="D413" s="922"/>
      <c r="E413" s="71" t="s">
        <v>96</v>
      </c>
      <c r="F413" s="76"/>
      <c r="G413" s="47" t="e">
        <f t="shared" si="87"/>
        <v>#DIV/0!</v>
      </c>
      <c r="H413" s="47"/>
      <c r="I413" s="47"/>
      <c r="J413" s="47"/>
    </row>
    <row r="414" spans="1:13" ht="15.75" hidden="1" x14ac:dyDescent="0.25">
      <c r="A414" s="75"/>
      <c r="B414" s="962" t="s">
        <v>549</v>
      </c>
      <c r="C414" s="962"/>
      <c r="D414" s="962"/>
      <c r="E414" s="71" t="s">
        <v>97</v>
      </c>
      <c r="F414" s="76"/>
      <c r="G414" s="47" t="e">
        <f t="shared" si="87"/>
        <v>#DIV/0!</v>
      </c>
      <c r="H414" s="47"/>
      <c r="I414" s="47"/>
      <c r="J414" s="47"/>
    </row>
    <row r="415" spans="1:13" ht="15.75" hidden="1" x14ac:dyDescent="0.25">
      <c r="A415" s="75"/>
      <c r="B415" s="906"/>
      <c r="C415" s="907"/>
      <c r="D415" s="961"/>
      <c r="E415" s="71" t="s">
        <v>96</v>
      </c>
      <c r="F415" s="76"/>
      <c r="G415" s="47" t="e">
        <f t="shared" ref="G415:G416" si="88">H415/F415</f>
        <v>#DIV/0!</v>
      </c>
      <c r="H415" s="47"/>
      <c r="I415" s="47"/>
      <c r="J415" s="47"/>
    </row>
    <row r="416" spans="1:13" ht="15.75" hidden="1" x14ac:dyDescent="0.25">
      <c r="A416" s="75"/>
      <c r="B416" s="906"/>
      <c r="C416" s="907"/>
      <c r="D416" s="961"/>
      <c r="E416" s="71" t="s">
        <v>96</v>
      </c>
      <c r="F416" s="76"/>
      <c r="G416" s="47" t="e">
        <f t="shared" si="88"/>
        <v>#DIV/0!</v>
      </c>
      <c r="H416" s="47"/>
      <c r="I416" s="47"/>
      <c r="J416" s="47"/>
    </row>
    <row r="417" spans="1:10" ht="15.75" hidden="1" x14ac:dyDescent="0.25">
      <c r="A417" s="120"/>
      <c r="B417" s="883"/>
      <c r="C417" s="884"/>
      <c r="D417" s="885"/>
      <c r="E417" s="71"/>
      <c r="F417" s="52"/>
      <c r="G417" s="47" t="e">
        <f t="shared" ref="G417:G418" si="89">H417/F417</f>
        <v>#DIV/0!</v>
      </c>
      <c r="H417" s="47"/>
      <c r="I417" s="47"/>
      <c r="J417" s="47"/>
    </row>
    <row r="418" spans="1:10" ht="15.75" hidden="1" x14ac:dyDescent="0.25">
      <c r="A418" s="120"/>
      <c r="B418" s="883"/>
      <c r="C418" s="884"/>
      <c r="D418" s="885"/>
      <c r="E418" s="71"/>
      <c r="F418" s="52"/>
      <c r="G418" s="47" t="e">
        <f t="shared" si="89"/>
        <v>#DIV/0!</v>
      </c>
      <c r="H418" s="47"/>
      <c r="I418" s="47"/>
      <c r="J418" s="47"/>
    </row>
    <row r="419" spans="1:10" s="107" customFormat="1" ht="15.75" hidden="1" x14ac:dyDescent="0.25">
      <c r="A419" s="886" t="s">
        <v>392</v>
      </c>
      <c r="B419" s="887"/>
      <c r="C419" s="887"/>
      <c r="D419" s="887"/>
      <c r="E419" s="887"/>
      <c r="F419" s="887"/>
      <c r="G419" s="888"/>
      <c r="H419" s="114">
        <f>SUM(H412:H418)</f>
        <v>0</v>
      </c>
      <c r="I419" s="114">
        <f t="shared" ref="I419:J419" si="90">SUM(I412:I418)</f>
        <v>0</v>
      </c>
      <c r="J419" s="114">
        <f t="shared" si="90"/>
        <v>0</v>
      </c>
    </row>
    <row r="420" spans="1:10" ht="15.75" hidden="1" x14ac:dyDescent="0.25">
      <c r="A420" s="75"/>
      <c r="B420" s="920"/>
      <c r="C420" s="921"/>
      <c r="D420" s="922"/>
      <c r="E420" s="71" t="s">
        <v>97</v>
      </c>
      <c r="F420" s="76"/>
      <c r="G420" s="47" t="e">
        <f t="shared" ref="G420:G426" si="91">H420/F420</f>
        <v>#DIV/0!</v>
      </c>
      <c r="H420" s="47"/>
      <c r="I420" s="47"/>
      <c r="J420" s="47"/>
    </row>
    <row r="421" spans="1:10" ht="15.75" hidden="1" x14ac:dyDescent="0.25">
      <c r="A421" s="75"/>
      <c r="B421" s="962"/>
      <c r="C421" s="962"/>
      <c r="D421" s="962"/>
      <c r="E421" s="71" t="s">
        <v>97</v>
      </c>
      <c r="F421" s="76"/>
      <c r="G421" s="47" t="e">
        <f t="shared" si="91"/>
        <v>#DIV/0!</v>
      </c>
      <c r="H421" s="47"/>
      <c r="I421" s="47"/>
      <c r="J421" s="47"/>
    </row>
    <row r="422" spans="1:10" ht="15.75" hidden="1" x14ac:dyDescent="0.25">
      <c r="A422" s="75"/>
      <c r="B422" s="984"/>
      <c r="C422" s="984"/>
      <c r="D422" s="984"/>
      <c r="E422" s="71" t="s">
        <v>97</v>
      </c>
      <c r="F422" s="76"/>
      <c r="G422" s="47" t="e">
        <f t="shared" si="91"/>
        <v>#DIV/0!</v>
      </c>
      <c r="H422" s="47"/>
      <c r="I422" s="47"/>
      <c r="J422" s="47"/>
    </row>
    <row r="423" spans="1:10" ht="15.75" hidden="1" x14ac:dyDescent="0.25">
      <c r="A423" s="75"/>
      <c r="B423" s="906"/>
      <c r="C423" s="907"/>
      <c r="D423" s="961"/>
      <c r="E423" s="71" t="s">
        <v>96</v>
      </c>
      <c r="F423" s="76"/>
      <c r="G423" s="47" t="e">
        <f t="shared" si="91"/>
        <v>#DIV/0!</v>
      </c>
      <c r="H423" s="47"/>
      <c r="I423" s="47"/>
      <c r="J423" s="47"/>
    </row>
    <row r="424" spans="1:10" ht="15.75" hidden="1" x14ac:dyDescent="0.25">
      <c r="A424" s="75"/>
      <c r="B424" s="906"/>
      <c r="C424" s="907"/>
      <c r="D424" s="961"/>
      <c r="E424" s="71" t="s">
        <v>96</v>
      </c>
      <c r="F424" s="76"/>
      <c r="G424" s="47" t="e">
        <f t="shared" si="91"/>
        <v>#DIV/0!</v>
      </c>
      <c r="H424" s="47"/>
      <c r="I424" s="47"/>
      <c r="J424" s="47"/>
    </row>
    <row r="425" spans="1:10" ht="15.75" hidden="1" x14ac:dyDescent="0.25">
      <c r="A425" s="120"/>
      <c r="B425" s="883"/>
      <c r="C425" s="884"/>
      <c r="D425" s="885"/>
      <c r="E425" s="71"/>
      <c r="F425" s="52"/>
      <c r="G425" s="47" t="e">
        <f t="shared" si="91"/>
        <v>#DIV/0!</v>
      </c>
      <c r="H425" s="47"/>
      <c r="I425" s="47"/>
      <c r="J425" s="47"/>
    </row>
    <row r="426" spans="1:10" ht="15.75" hidden="1" x14ac:dyDescent="0.25">
      <c r="A426" s="120"/>
      <c r="B426" s="883"/>
      <c r="C426" s="884"/>
      <c r="D426" s="885"/>
      <c r="E426" s="71"/>
      <c r="F426" s="52"/>
      <c r="G426" s="47" t="e">
        <f t="shared" si="91"/>
        <v>#DIV/0!</v>
      </c>
      <c r="H426" s="47"/>
      <c r="I426" s="47"/>
      <c r="J426" s="47"/>
    </row>
    <row r="427" spans="1:10" s="107" customFormat="1" ht="15.75" hidden="1" x14ac:dyDescent="0.25">
      <c r="A427" s="886" t="s">
        <v>393</v>
      </c>
      <c r="B427" s="887"/>
      <c r="C427" s="887"/>
      <c r="D427" s="887"/>
      <c r="E427" s="887"/>
      <c r="F427" s="887"/>
      <c r="G427" s="888"/>
      <c r="H427" s="114">
        <f>SUM(H420:H426)</f>
        <v>0</v>
      </c>
      <c r="I427" s="114">
        <f t="shared" ref="I427" si="92">SUM(I420:I426)</f>
        <v>0</v>
      </c>
      <c r="J427" s="114">
        <f t="shared" ref="J427" si="93">SUM(J420:J426)</f>
        <v>0</v>
      </c>
    </row>
    <row r="428" spans="1:10" s="107" customFormat="1" ht="15.75" x14ac:dyDescent="0.25">
      <c r="A428" s="970" t="s">
        <v>66</v>
      </c>
      <c r="B428" s="971"/>
      <c r="C428" s="971"/>
      <c r="D428" s="971"/>
      <c r="E428" s="971"/>
      <c r="F428" s="971"/>
      <c r="G428" s="972"/>
      <c r="H428" s="86">
        <f>H427+H419+H411+H395</f>
        <v>1519099</v>
      </c>
      <c r="I428" s="86">
        <f t="shared" ref="I428:J428" si="94">I427+I419+I411+I395</f>
        <v>1519099</v>
      </c>
      <c r="J428" s="86">
        <f t="shared" si="94"/>
        <v>1519099</v>
      </c>
    </row>
    <row r="429" spans="1:10" s="107" customFormat="1" x14ac:dyDescent="0.25"/>
    <row r="430" spans="1:10" s="107" customFormat="1" ht="15.75" hidden="1" x14ac:dyDescent="0.25">
      <c r="B430" s="985" t="s">
        <v>142</v>
      </c>
      <c r="C430" s="985"/>
      <c r="D430" s="985"/>
      <c r="E430" s="985"/>
      <c r="F430" s="985"/>
      <c r="G430" s="985"/>
      <c r="H430" s="985"/>
      <c r="I430" s="985"/>
      <c r="J430" s="985"/>
    </row>
    <row r="431" spans="1:10" ht="15.75" hidden="1" x14ac:dyDescent="0.25">
      <c r="A431" s="994" t="s">
        <v>106</v>
      </c>
      <c r="B431" s="996" t="s">
        <v>79</v>
      </c>
      <c r="C431" s="997"/>
      <c r="D431" s="998"/>
      <c r="E431" s="1002" t="s">
        <v>84</v>
      </c>
      <c r="F431" s="1003" t="s">
        <v>34</v>
      </c>
      <c r="G431" s="1004" t="s">
        <v>112</v>
      </c>
      <c r="H431" s="1005" t="s">
        <v>104</v>
      </c>
      <c r="I431" s="1005"/>
      <c r="J431" s="1005"/>
    </row>
    <row r="432" spans="1:10" ht="15.75" hidden="1" x14ac:dyDescent="0.25">
      <c r="A432" s="995"/>
      <c r="B432" s="999"/>
      <c r="C432" s="1000"/>
      <c r="D432" s="1001"/>
      <c r="E432" s="1002"/>
      <c r="F432" s="1003"/>
      <c r="G432" s="1004"/>
      <c r="H432" s="46">
        <f>H14</f>
        <v>2022</v>
      </c>
      <c r="I432" s="46">
        <f>I14</f>
        <v>2023</v>
      </c>
      <c r="J432" s="46">
        <f>J14</f>
        <v>2024</v>
      </c>
    </row>
    <row r="433" spans="1:10" hidden="1" x14ac:dyDescent="0.25">
      <c r="A433" s="64">
        <v>1</v>
      </c>
      <c r="B433" s="1006">
        <v>2</v>
      </c>
      <c r="C433" s="1006"/>
      <c r="D433" s="1006"/>
      <c r="E433" s="65">
        <v>3</v>
      </c>
      <c r="F433" s="65">
        <v>4</v>
      </c>
      <c r="G433" s="65">
        <v>5</v>
      </c>
      <c r="H433" s="66">
        <v>6</v>
      </c>
      <c r="I433" s="66">
        <v>7</v>
      </c>
      <c r="J433" s="66">
        <v>8</v>
      </c>
    </row>
    <row r="434" spans="1:10" s="107" customFormat="1" ht="15.75" hidden="1" x14ac:dyDescent="0.25">
      <c r="A434" s="323">
        <v>1</v>
      </c>
      <c r="B434" s="1109" t="s">
        <v>143</v>
      </c>
      <c r="C434" s="1110"/>
      <c r="D434" s="1111"/>
      <c r="E434" s="88" t="s">
        <v>118</v>
      </c>
      <c r="F434" s="89" t="s">
        <v>118</v>
      </c>
      <c r="G434" s="90" t="s">
        <v>118</v>
      </c>
      <c r="H434" s="90" t="s">
        <v>118</v>
      </c>
      <c r="I434" s="90" t="s">
        <v>118</v>
      </c>
      <c r="J434" s="90" t="s">
        <v>118</v>
      </c>
    </row>
    <row r="435" spans="1:10" ht="15.75" hidden="1" x14ac:dyDescent="0.25">
      <c r="A435" s="75"/>
      <c r="B435" s="883"/>
      <c r="C435" s="884"/>
      <c r="D435" s="885"/>
      <c r="E435" s="71" t="s">
        <v>97</v>
      </c>
      <c r="F435" s="76"/>
      <c r="G435" s="47" t="e">
        <f t="shared" ref="G435:G440" si="95">H435/F435</f>
        <v>#DIV/0!</v>
      </c>
      <c r="H435" s="47"/>
      <c r="I435" s="47"/>
      <c r="J435" s="47"/>
    </row>
    <row r="436" spans="1:10" ht="15.75" hidden="1" x14ac:dyDescent="0.25">
      <c r="A436" s="75"/>
      <c r="B436" s="883"/>
      <c r="C436" s="884"/>
      <c r="D436" s="885"/>
      <c r="E436" s="71"/>
      <c r="F436" s="76"/>
      <c r="G436" s="47" t="e">
        <f t="shared" si="95"/>
        <v>#DIV/0!</v>
      </c>
      <c r="H436" s="47"/>
      <c r="I436" s="47"/>
      <c r="J436" s="47"/>
    </row>
    <row r="437" spans="1:10" ht="15.75" hidden="1" x14ac:dyDescent="0.25">
      <c r="A437" s="75">
        <v>2</v>
      </c>
      <c r="B437" s="883" t="s">
        <v>67</v>
      </c>
      <c r="C437" s="884"/>
      <c r="D437" s="885"/>
      <c r="E437" s="71"/>
      <c r="F437" s="76"/>
      <c r="G437" s="47" t="e">
        <f t="shared" si="95"/>
        <v>#DIV/0!</v>
      </c>
      <c r="H437" s="47"/>
      <c r="I437" s="47"/>
      <c r="J437" s="47"/>
    </row>
    <row r="438" spans="1:10" ht="15.75" hidden="1" x14ac:dyDescent="0.25">
      <c r="A438" s="75"/>
      <c r="B438" s="883"/>
      <c r="C438" s="884"/>
      <c r="D438" s="885"/>
      <c r="E438" s="71"/>
      <c r="F438" s="76"/>
      <c r="G438" s="47" t="e">
        <f>H438/F438</f>
        <v>#DIV/0!</v>
      </c>
      <c r="H438" s="47"/>
      <c r="I438" s="47"/>
      <c r="J438" s="47"/>
    </row>
    <row r="439" spans="1:10" ht="15.75" hidden="1" x14ac:dyDescent="0.25">
      <c r="A439" s="75">
        <v>3</v>
      </c>
      <c r="B439" s="883" t="s">
        <v>68</v>
      </c>
      <c r="C439" s="884"/>
      <c r="D439" s="885"/>
      <c r="E439" s="71"/>
      <c r="F439" s="52"/>
      <c r="G439" s="47" t="e">
        <f t="shared" si="95"/>
        <v>#DIV/0!</v>
      </c>
      <c r="H439" s="47"/>
      <c r="I439" s="47"/>
      <c r="J439" s="47"/>
    </row>
    <row r="440" spans="1:10" ht="15.75" hidden="1" x14ac:dyDescent="0.25">
      <c r="A440" s="75">
        <v>4</v>
      </c>
      <c r="B440" s="983" t="s">
        <v>69</v>
      </c>
      <c r="C440" s="983"/>
      <c r="D440" s="983"/>
      <c r="E440" s="71"/>
      <c r="F440" s="52"/>
      <c r="G440" s="47" t="e">
        <f t="shared" si="95"/>
        <v>#DIV/0!</v>
      </c>
      <c r="H440" s="47"/>
      <c r="I440" s="47"/>
      <c r="J440" s="47"/>
    </row>
    <row r="441" spans="1:10" s="107" customFormat="1" ht="15.75" x14ac:dyDescent="0.25">
      <c r="A441" s="970" t="s">
        <v>600</v>
      </c>
      <c r="B441" s="971"/>
      <c r="C441" s="971"/>
      <c r="D441" s="971"/>
      <c r="E441" s="971"/>
      <c r="F441" s="971"/>
      <c r="G441" s="972"/>
      <c r="H441" s="86">
        <f>SUM(H435:H440)</f>
        <v>0</v>
      </c>
      <c r="I441" s="86">
        <f t="shared" ref="I441:J441" si="96">SUM(I435:I440)</f>
        <v>0</v>
      </c>
      <c r="J441" s="86">
        <f t="shared" si="96"/>
        <v>0</v>
      </c>
    </row>
    <row r="442" spans="1:10" s="107" customFormat="1" x14ac:dyDescent="0.25"/>
    <row r="443" spans="1:10" s="107" customFormat="1" ht="15.75" x14ac:dyDescent="0.25">
      <c r="B443" s="985" t="s">
        <v>148</v>
      </c>
      <c r="C443" s="985"/>
      <c r="D443" s="985"/>
      <c r="E443" s="985"/>
      <c r="F443" s="985"/>
      <c r="G443" s="985"/>
      <c r="H443" s="985"/>
      <c r="I443" s="985"/>
      <c r="J443" s="985"/>
    </row>
    <row r="444" spans="1:10" s="107" customFormat="1" ht="15.75" x14ac:dyDescent="0.25">
      <c r="A444" s="986" t="s">
        <v>106</v>
      </c>
      <c r="B444" s="988" t="s">
        <v>79</v>
      </c>
      <c r="C444" s="989"/>
      <c r="D444" s="990"/>
      <c r="E444" s="1098" t="s">
        <v>84</v>
      </c>
      <c r="F444" s="1099" t="s">
        <v>34</v>
      </c>
      <c r="G444" s="1080" t="s">
        <v>112</v>
      </c>
      <c r="H444" s="1079" t="s">
        <v>104</v>
      </c>
      <c r="I444" s="1079"/>
      <c r="J444" s="1079"/>
    </row>
    <row r="445" spans="1:10" s="107" customFormat="1" ht="15.75" x14ac:dyDescent="0.25">
      <c r="A445" s="987"/>
      <c r="B445" s="991"/>
      <c r="C445" s="992"/>
      <c r="D445" s="993"/>
      <c r="E445" s="1098"/>
      <c r="F445" s="1099"/>
      <c r="G445" s="1080"/>
      <c r="H445" s="105">
        <f>H14</f>
        <v>2022</v>
      </c>
      <c r="I445" s="105">
        <f>I14</f>
        <v>2023</v>
      </c>
      <c r="J445" s="105">
        <f>J14</f>
        <v>2024</v>
      </c>
    </row>
    <row r="446" spans="1:10" s="107" customFormat="1" hidden="1" x14ac:dyDescent="0.25">
      <c r="A446" s="324">
        <v>1</v>
      </c>
      <c r="B446" s="923">
        <v>2</v>
      </c>
      <c r="C446" s="923"/>
      <c r="D446" s="923"/>
      <c r="E446" s="325">
        <v>3</v>
      </c>
      <c r="F446" s="325">
        <v>4</v>
      </c>
      <c r="G446" s="325">
        <v>5</v>
      </c>
      <c r="H446" s="326">
        <v>6</v>
      </c>
      <c r="I446" s="326">
        <v>7</v>
      </c>
      <c r="J446" s="326">
        <v>8</v>
      </c>
    </row>
    <row r="447" spans="1:10" s="327" customFormat="1" ht="15.75" hidden="1" x14ac:dyDescent="0.25">
      <c r="A447" s="103">
        <v>1</v>
      </c>
      <c r="B447" s="943" t="s">
        <v>145</v>
      </c>
      <c r="C447" s="944"/>
      <c r="D447" s="945"/>
      <c r="E447" s="237" t="s">
        <v>118</v>
      </c>
      <c r="F447" s="238" t="s">
        <v>118</v>
      </c>
      <c r="G447" s="239" t="s">
        <v>118</v>
      </c>
      <c r="H447" s="240">
        <f>SUM(H448:H450)</f>
        <v>0</v>
      </c>
      <c r="I447" s="240">
        <f t="shared" ref="I447" si="97">SUM(I448:I450)</f>
        <v>0</v>
      </c>
      <c r="J447" s="240">
        <f t="shared" ref="J447" si="98">SUM(J448:J450)</f>
        <v>0</v>
      </c>
    </row>
    <row r="448" spans="1:10" s="73" customFormat="1" ht="15.75" hidden="1" x14ac:dyDescent="0.25">
      <c r="A448" s="120"/>
      <c r="B448" s="908"/>
      <c r="C448" s="909"/>
      <c r="D448" s="910"/>
      <c r="E448" s="71" t="s">
        <v>97</v>
      </c>
      <c r="F448" s="124"/>
      <c r="G448" s="79" t="e">
        <f t="shared" ref="G448:G474" si="99">H448/F448</f>
        <v>#DIV/0!</v>
      </c>
      <c r="H448" s="79"/>
      <c r="I448" s="79"/>
      <c r="J448" s="79"/>
    </row>
    <row r="449" spans="1:10" s="73" customFormat="1" ht="15.75" hidden="1" x14ac:dyDescent="0.25">
      <c r="A449" s="120"/>
      <c r="B449" s="908"/>
      <c r="C449" s="909"/>
      <c r="D449" s="910"/>
      <c r="E449" s="71" t="s">
        <v>97</v>
      </c>
      <c r="F449" s="124"/>
      <c r="G449" s="79" t="e">
        <f t="shared" si="99"/>
        <v>#DIV/0!</v>
      </c>
      <c r="H449" s="79"/>
      <c r="I449" s="79"/>
      <c r="J449" s="79"/>
    </row>
    <row r="450" spans="1:10" s="73" customFormat="1" ht="15.75" hidden="1" x14ac:dyDescent="0.25">
      <c r="A450" s="120"/>
      <c r="B450" s="908"/>
      <c r="C450" s="909"/>
      <c r="D450" s="910"/>
      <c r="E450" s="71" t="s">
        <v>97</v>
      </c>
      <c r="F450" s="124"/>
      <c r="G450" s="79" t="e">
        <f>H450/F450</f>
        <v>#DIV/0!</v>
      </c>
      <c r="H450" s="79"/>
      <c r="I450" s="79"/>
      <c r="J450" s="79"/>
    </row>
    <row r="451" spans="1:10" s="327" customFormat="1" ht="15.75" hidden="1" x14ac:dyDescent="0.25">
      <c r="A451" s="103">
        <v>2</v>
      </c>
      <c r="B451" s="943" t="s">
        <v>146</v>
      </c>
      <c r="C451" s="944"/>
      <c r="D451" s="945"/>
      <c r="E451" s="237" t="s">
        <v>118</v>
      </c>
      <c r="F451" s="238" t="s">
        <v>118</v>
      </c>
      <c r="G451" s="239" t="s">
        <v>118</v>
      </c>
      <c r="H451" s="240">
        <f>SUM(H452:H454)</f>
        <v>0</v>
      </c>
      <c r="I451" s="240">
        <f t="shared" ref="I451" si="100">SUM(I452:I454)</f>
        <v>0</v>
      </c>
      <c r="J451" s="240">
        <f t="shared" ref="J451" si="101">SUM(J452:J454)</f>
        <v>0</v>
      </c>
    </row>
    <row r="452" spans="1:10" s="73" customFormat="1" ht="15.75" hidden="1" x14ac:dyDescent="0.25">
      <c r="A452" s="120"/>
      <c r="B452" s="946"/>
      <c r="C452" s="946"/>
      <c r="D452" s="946"/>
      <c r="E452" s="71" t="s">
        <v>97</v>
      </c>
      <c r="F452" s="81"/>
      <c r="G452" s="79" t="e">
        <f t="shared" si="99"/>
        <v>#DIV/0!</v>
      </c>
      <c r="H452" s="79"/>
      <c r="I452" s="79"/>
      <c r="J452" s="79"/>
    </row>
    <row r="453" spans="1:10" s="73" customFormat="1" ht="15.75" hidden="1" x14ac:dyDescent="0.25">
      <c r="A453" s="120"/>
      <c r="B453" s="946"/>
      <c r="C453" s="946"/>
      <c r="D453" s="946"/>
      <c r="E453" s="71" t="s">
        <v>97</v>
      </c>
      <c r="F453" s="81"/>
      <c r="G453" s="79" t="e">
        <f t="shared" si="99"/>
        <v>#DIV/0!</v>
      </c>
      <c r="H453" s="79"/>
      <c r="I453" s="79"/>
      <c r="J453" s="79"/>
    </row>
    <row r="454" spans="1:10" s="73" customFormat="1" ht="15.75" hidden="1" x14ac:dyDescent="0.25">
      <c r="A454" s="120"/>
      <c r="B454" s="946"/>
      <c r="C454" s="946"/>
      <c r="D454" s="946"/>
      <c r="E454" s="71" t="s">
        <v>97</v>
      </c>
      <c r="F454" s="81"/>
      <c r="G454" s="79" t="e">
        <f t="shared" si="99"/>
        <v>#DIV/0!</v>
      </c>
      <c r="H454" s="79"/>
      <c r="I454" s="79"/>
      <c r="J454" s="79"/>
    </row>
    <row r="455" spans="1:10" s="327" customFormat="1" ht="15.75" hidden="1" x14ac:dyDescent="0.25">
      <c r="A455" s="103">
        <v>3</v>
      </c>
      <c r="B455" s="943" t="s">
        <v>147</v>
      </c>
      <c r="C455" s="944"/>
      <c r="D455" s="945"/>
      <c r="E455" s="237" t="s">
        <v>118</v>
      </c>
      <c r="F455" s="238" t="s">
        <v>118</v>
      </c>
      <c r="G455" s="239" t="s">
        <v>118</v>
      </c>
      <c r="H455" s="240">
        <f>SUM(H456:H474)</f>
        <v>0</v>
      </c>
      <c r="I455" s="240">
        <f t="shared" ref="I455" si="102">SUM(I456:I474)</f>
        <v>0</v>
      </c>
      <c r="J455" s="240">
        <f t="shared" ref="J455" si="103">SUM(J456:J474)</f>
        <v>0</v>
      </c>
    </row>
    <row r="456" spans="1:10" s="73" customFormat="1" ht="15.75" hidden="1" x14ac:dyDescent="0.25">
      <c r="A456" s="120"/>
      <c r="B456" s="952" t="s">
        <v>620</v>
      </c>
      <c r="C456" s="953"/>
      <c r="D456" s="950"/>
      <c r="E456" s="71" t="s">
        <v>97</v>
      </c>
      <c r="F456" s="81"/>
      <c r="G456" s="79" t="e">
        <f t="shared" si="99"/>
        <v>#DIV/0!</v>
      </c>
      <c r="H456" s="79"/>
      <c r="I456" s="79"/>
      <c r="J456" s="79"/>
    </row>
    <row r="457" spans="1:10" s="73" customFormat="1" ht="15.75" hidden="1" x14ac:dyDescent="0.25">
      <c r="A457" s="120"/>
      <c r="B457" s="952" t="s">
        <v>621</v>
      </c>
      <c r="C457" s="953"/>
      <c r="D457" s="950"/>
      <c r="E457" s="71" t="s">
        <v>97</v>
      </c>
      <c r="F457" s="81"/>
      <c r="G457" s="79" t="e">
        <f t="shared" si="99"/>
        <v>#DIV/0!</v>
      </c>
      <c r="H457" s="79"/>
      <c r="I457" s="79"/>
      <c r="J457" s="79"/>
    </row>
    <row r="458" spans="1:10" ht="15.75" hidden="1" x14ac:dyDescent="0.25">
      <c r="A458" s="75"/>
      <c r="B458" s="889" t="s">
        <v>622</v>
      </c>
      <c r="C458" s="890"/>
      <c r="D458" s="891"/>
      <c r="E458" s="71" t="s">
        <v>97</v>
      </c>
      <c r="F458" s="52"/>
      <c r="G458" s="47" t="e">
        <f t="shared" si="99"/>
        <v>#DIV/0!</v>
      </c>
      <c r="H458" s="47"/>
      <c r="I458" s="47"/>
      <c r="J458" s="47"/>
    </row>
    <row r="459" spans="1:10" ht="15.75" hidden="1" x14ac:dyDescent="0.25">
      <c r="A459" s="75"/>
      <c r="B459" s="889"/>
      <c r="C459" s="890"/>
      <c r="D459" s="891"/>
      <c r="E459" s="71" t="s">
        <v>97</v>
      </c>
      <c r="F459" s="52"/>
      <c r="G459" s="47" t="e">
        <f t="shared" si="99"/>
        <v>#DIV/0!</v>
      </c>
      <c r="H459" s="47"/>
      <c r="I459" s="47"/>
      <c r="J459" s="47"/>
    </row>
    <row r="460" spans="1:10" ht="15.75" hidden="1" x14ac:dyDescent="0.25">
      <c r="A460" s="75"/>
      <c r="B460" s="883"/>
      <c r="C460" s="884"/>
      <c r="D460" s="885"/>
      <c r="E460" s="71" t="s">
        <v>97</v>
      </c>
      <c r="F460" s="52"/>
      <c r="G460" s="47" t="e">
        <f t="shared" si="99"/>
        <v>#DIV/0!</v>
      </c>
      <c r="H460" s="47"/>
      <c r="I460" s="47"/>
      <c r="J460" s="47"/>
    </row>
    <row r="461" spans="1:10" ht="15.75" hidden="1" x14ac:dyDescent="0.25">
      <c r="A461" s="75"/>
      <c r="B461" s="883"/>
      <c r="C461" s="884"/>
      <c r="D461" s="885"/>
      <c r="E461" s="71" t="s">
        <v>97</v>
      </c>
      <c r="F461" s="52"/>
      <c r="G461" s="47" t="e">
        <f t="shared" si="99"/>
        <v>#DIV/0!</v>
      </c>
      <c r="H461" s="47"/>
      <c r="I461" s="47"/>
      <c r="J461" s="47"/>
    </row>
    <row r="462" spans="1:10" ht="15.75" hidden="1" x14ac:dyDescent="0.25">
      <c r="A462" s="75"/>
      <c r="B462" s="883"/>
      <c r="C462" s="884"/>
      <c r="D462" s="885"/>
      <c r="E462" s="71" t="s">
        <v>97</v>
      </c>
      <c r="F462" s="52"/>
      <c r="G462" s="47" t="e">
        <f t="shared" si="99"/>
        <v>#DIV/0!</v>
      </c>
      <c r="H462" s="47"/>
      <c r="I462" s="47"/>
      <c r="J462" s="47"/>
    </row>
    <row r="463" spans="1:10" ht="15.75" hidden="1" x14ac:dyDescent="0.25">
      <c r="A463" s="75"/>
      <c r="B463" s="889"/>
      <c r="C463" s="890"/>
      <c r="D463" s="891"/>
      <c r="E463" s="71" t="s">
        <v>97</v>
      </c>
      <c r="F463" s="52"/>
      <c r="G463" s="47" t="e">
        <f t="shared" si="99"/>
        <v>#DIV/0!</v>
      </c>
      <c r="H463" s="47"/>
      <c r="I463" s="47"/>
      <c r="J463" s="47"/>
    </row>
    <row r="464" spans="1:10" ht="15.75" hidden="1" x14ac:dyDescent="0.25">
      <c r="A464" s="75"/>
      <c r="B464" s="889"/>
      <c r="C464" s="890"/>
      <c r="D464" s="891"/>
      <c r="E464" s="71" t="s">
        <v>97</v>
      </c>
      <c r="F464" s="52"/>
      <c r="G464" s="47" t="e">
        <f t="shared" si="99"/>
        <v>#DIV/0!</v>
      </c>
      <c r="H464" s="47"/>
      <c r="I464" s="47"/>
      <c r="J464" s="47"/>
    </row>
    <row r="465" spans="1:10" ht="15.75" hidden="1" x14ac:dyDescent="0.25">
      <c r="A465" s="75"/>
      <c r="B465" s="889"/>
      <c r="C465" s="890"/>
      <c r="D465" s="891"/>
      <c r="E465" s="71" t="s">
        <v>97</v>
      </c>
      <c r="F465" s="52"/>
      <c r="G465" s="47" t="e">
        <f t="shared" si="99"/>
        <v>#DIV/0!</v>
      </c>
      <c r="H465" s="47"/>
      <c r="I465" s="47"/>
      <c r="J465" s="47"/>
    </row>
    <row r="466" spans="1:10" ht="15.75" hidden="1" x14ac:dyDescent="0.25">
      <c r="A466" s="75"/>
      <c r="B466" s="889"/>
      <c r="C466" s="890"/>
      <c r="D466" s="891"/>
      <c r="E466" s="71" t="s">
        <v>97</v>
      </c>
      <c r="F466" s="52"/>
      <c r="G466" s="47" t="e">
        <f t="shared" si="99"/>
        <v>#DIV/0!</v>
      </c>
      <c r="H466" s="47"/>
      <c r="I466" s="47"/>
      <c r="J466" s="47"/>
    </row>
    <row r="467" spans="1:10" ht="15.75" hidden="1" x14ac:dyDescent="0.25">
      <c r="A467" s="75"/>
      <c r="B467" s="889"/>
      <c r="C467" s="890"/>
      <c r="D467" s="891"/>
      <c r="E467" s="71" t="s">
        <v>97</v>
      </c>
      <c r="F467" s="52"/>
      <c r="G467" s="47" t="e">
        <f t="shared" si="99"/>
        <v>#DIV/0!</v>
      </c>
      <c r="H467" s="47"/>
      <c r="I467" s="47"/>
      <c r="J467" s="47"/>
    </row>
    <row r="468" spans="1:10" ht="15.75" hidden="1" x14ac:dyDescent="0.25">
      <c r="A468" s="75"/>
      <c r="B468" s="889"/>
      <c r="C468" s="890"/>
      <c r="D468" s="891"/>
      <c r="E468" s="71" t="s">
        <v>97</v>
      </c>
      <c r="F468" s="52"/>
      <c r="G468" s="47" t="e">
        <f t="shared" si="99"/>
        <v>#DIV/0!</v>
      </c>
      <c r="H468" s="47"/>
      <c r="I468" s="47"/>
      <c r="J468" s="47"/>
    </row>
    <row r="469" spans="1:10" ht="15.75" hidden="1" x14ac:dyDescent="0.25">
      <c r="A469" s="75"/>
      <c r="B469" s="889"/>
      <c r="C469" s="890"/>
      <c r="D469" s="891"/>
      <c r="E469" s="71" t="s">
        <v>97</v>
      </c>
      <c r="F469" s="52"/>
      <c r="G469" s="47" t="e">
        <f t="shared" si="99"/>
        <v>#DIV/0!</v>
      </c>
      <c r="H469" s="47"/>
      <c r="I469" s="47"/>
      <c r="J469" s="47"/>
    </row>
    <row r="470" spans="1:10" ht="15.75" hidden="1" x14ac:dyDescent="0.25">
      <c r="A470" s="75"/>
      <c r="B470" s="889"/>
      <c r="C470" s="890"/>
      <c r="D470" s="891"/>
      <c r="E470" s="71" t="s">
        <v>97</v>
      </c>
      <c r="F470" s="52"/>
      <c r="G470" s="47" t="e">
        <f t="shared" si="99"/>
        <v>#DIV/0!</v>
      </c>
      <c r="H470" s="47"/>
      <c r="I470" s="47"/>
      <c r="J470" s="47"/>
    </row>
    <row r="471" spans="1:10" ht="15.75" hidden="1" x14ac:dyDescent="0.25">
      <c r="A471" s="75"/>
      <c r="B471" s="889"/>
      <c r="C471" s="890"/>
      <c r="D471" s="891"/>
      <c r="E471" s="71" t="s">
        <v>97</v>
      </c>
      <c r="F471" s="52"/>
      <c r="G471" s="47" t="e">
        <f t="shared" si="99"/>
        <v>#DIV/0!</v>
      </c>
      <c r="H471" s="47"/>
      <c r="I471" s="47"/>
      <c r="J471" s="47"/>
    </row>
    <row r="472" spans="1:10" ht="15.75" hidden="1" x14ac:dyDescent="0.25">
      <c r="A472" s="75"/>
      <c r="B472" s="889"/>
      <c r="C472" s="890"/>
      <c r="D472" s="891"/>
      <c r="E472" s="71" t="s">
        <v>97</v>
      </c>
      <c r="F472" s="52"/>
      <c r="G472" s="47" t="e">
        <f t="shared" si="99"/>
        <v>#DIV/0!</v>
      </c>
      <c r="H472" s="47"/>
      <c r="I472" s="47"/>
      <c r="J472" s="47"/>
    </row>
    <row r="473" spans="1:10" ht="15.75" hidden="1" x14ac:dyDescent="0.25">
      <c r="A473" s="75"/>
      <c r="B473" s="889"/>
      <c r="C473" s="890"/>
      <c r="D473" s="891"/>
      <c r="E473" s="71" t="s">
        <v>97</v>
      </c>
      <c r="F473" s="52"/>
      <c r="G473" s="47" t="e">
        <f t="shared" si="99"/>
        <v>#DIV/0!</v>
      </c>
      <c r="H473" s="47"/>
      <c r="I473" s="47"/>
      <c r="J473" s="47"/>
    </row>
    <row r="474" spans="1:10" ht="15.75" hidden="1" x14ac:dyDescent="0.25">
      <c r="A474" s="75"/>
      <c r="B474" s="889"/>
      <c r="C474" s="890"/>
      <c r="D474" s="891"/>
      <c r="E474" s="71" t="s">
        <v>97</v>
      </c>
      <c r="F474" s="52"/>
      <c r="G474" s="47" t="e">
        <f t="shared" si="99"/>
        <v>#DIV/0!</v>
      </c>
      <c r="H474" s="47"/>
      <c r="I474" s="47"/>
      <c r="J474" s="47"/>
    </row>
    <row r="475" spans="1:10" s="107" customFormat="1" ht="15.75" hidden="1" x14ac:dyDescent="0.25">
      <c r="A475" s="947" t="s">
        <v>396</v>
      </c>
      <c r="B475" s="948"/>
      <c r="C475" s="948"/>
      <c r="D475" s="948"/>
      <c r="E475" s="948"/>
      <c r="F475" s="948"/>
      <c r="G475" s="949"/>
      <c r="H475" s="202">
        <f>H455+H451+H447</f>
        <v>0</v>
      </c>
      <c r="I475" s="202">
        <f t="shared" ref="I475:J475" si="104">I455+I451+I447</f>
        <v>0</v>
      </c>
      <c r="J475" s="202">
        <f t="shared" si="104"/>
        <v>0</v>
      </c>
    </row>
    <row r="476" spans="1:10" s="327" customFormat="1" ht="15.75" hidden="1" x14ac:dyDescent="0.25">
      <c r="A476" s="103">
        <v>1</v>
      </c>
      <c r="B476" s="943" t="s">
        <v>145</v>
      </c>
      <c r="C476" s="944"/>
      <c r="D476" s="945"/>
      <c r="E476" s="237" t="s">
        <v>118</v>
      </c>
      <c r="F476" s="238" t="s">
        <v>118</v>
      </c>
      <c r="G476" s="239" t="s">
        <v>118</v>
      </c>
      <c r="H476" s="240">
        <f>SUM(H477:H479)</f>
        <v>0</v>
      </c>
      <c r="I476" s="240">
        <f t="shared" ref="I476:J476" si="105">SUM(I477:I479)</f>
        <v>0</v>
      </c>
      <c r="J476" s="240">
        <f t="shared" si="105"/>
        <v>0</v>
      </c>
    </row>
    <row r="477" spans="1:10" s="73" customFormat="1" ht="15.75" hidden="1" x14ac:dyDescent="0.25">
      <c r="A477" s="120"/>
      <c r="B477" s="908"/>
      <c r="C477" s="909"/>
      <c r="D477" s="910"/>
      <c r="E477" s="71" t="s">
        <v>97</v>
      </c>
      <c r="F477" s="124"/>
      <c r="G477" s="79" t="e">
        <f t="shared" ref="G477:G478" si="106">H477/F477</f>
        <v>#DIV/0!</v>
      </c>
      <c r="H477" s="79"/>
      <c r="I477" s="79"/>
      <c r="J477" s="79"/>
    </row>
    <row r="478" spans="1:10" s="73" customFormat="1" ht="15.75" hidden="1" x14ac:dyDescent="0.25">
      <c r="A478" s="120"/>
      <c r="B478" s="908"/>
      <c r="C478" s="909"/>
      <c r="D478" s="910"/>
      <c r="E478" s="71" t="s">
        <v>97</v>
      </c>
      <c r="F478" s="124"/>
      <c r="G478" s="79" t="e">
        <f t="shared" si="106"/>
        <v>#DIV/0!</v>
      </c>
      <c r="H478" s="79"/>
      <c r="I478" s="79"/>
      <c r="J478" s="79"/>
    </row>
    <row r="479" spans="1:10" s="73" customFormat="1" ht="15.75" hidden="1" x14ac:dyDescent="0.25">
      <c r="A479" s="120"/>
      <c r="B479" s="908"/>
      <c r="C479" s="909"/>
      <c r="D479" s="910"/>
      <c r="E479" s="71" t="s">
        <v>97</v>
      </c>
      <c r="F479" s="124"/>
      <c r="G479" s="79" t="e">
        <f>H479/F479</f>
        <v>#DIV/0!</v>
      </c>
      <c r="H479" s="79"/>
      <c r="I479" s="79"/>
      <c r="J479" s="79"/>
    </row>
    <row r="480" spans="1:10" s="327" customFormat="1" ht="15.75" hidden="1" x14ac:dyDescent="0.25">
      <c r="A480" s="103">
        <v>2</v>
      </c>
      <c r="B480" s="943" t="s">
        <v>146</v>
      </c>
      <c r="C480" s="944"/>
      <c r="D480" s="945"/>
      <c r="E480" s="237" t="s">
        <v>118</v>
      </c>
      <c r="F480" s="238" t="s">
        <v>118</v>
      </c>
      <c r="G480" s="239" t="s">
        <v>118</v>
      </c>
      <c r="H480" s="240">
        <f>SUM(H481:H483)</f>
        <v>0</v>
      </c>
      <c r="I480" s="240">
        <f t="shared" ref="I480:J480" si="107">SUM(I481:I483)</f>
        <v>0</v>
      </c>
      <c r="J480" s="240">
        <f t="shared" si="107"/>
        <v>0</v>
      </c>
    </row>
    <row r="481" spans="1:10" s="73" customFormat="1" ht="15.75" hidden="1" x14ac:dyDescent="0.25">
      <c r="A481" s="120"/>
      <c r="B481" s="946"/>
      <c r="C481" s="946"/>
      <c r="D481" s="946"/>
      <c r="E481" s="71" t="s">
        <v>97</v>
      </c>
      <c r="F481" s="81"/>
      <c r="G481" s="79" t="e">
        <f t="shared" ref="G481:G483" si="108">H481/F481</f>
        <v>#DIV/0!</v>
      </c>
      <c r="H481" s="79"/>
      <c r="I481" s="79"/>
      <c r="J481" s="79"/>
    </row>
    <row r="482" spans="1:10" s="73" customFormat="1" ht="15.75" hidden="1" x14ac:dyDescent="0.25">
      <c r="A482" s="120"/>
      <c r="B482" s="946"/>
      <c r="C482" s="946"/>
      <c r="D482" s="946"/>
      <c r="E482" s="71" t="s">
        <v>97</v>
      </c>
      <c r="F482" s="81"/>
      <c r="G482" s="79" t="e">
        <f t="shared" si="108"/>
        <v>#DIV/0!</v>
      </c>
      <c r="H482" s="79"/>
      <c r="I482" s="79"/>
      <c r="J482" s="79"/>
    </row>
    <row r="483" spans="1:10" s="73" customFormat="1" ht="15.75" hidden="1" x14ac:dyDescent="0.25">
      <c r="A483" s="120"/>
      <c r="B483" s="946"/>
      <c r="C483" s="946"/>
      <c r="D483" s="946"/>
      <c r="E483" s="71" t="s">
        <v>97</v>
      </c>
      <c r="F483" s="81"/>
      <c r="G483" s="79" t="e">
        <f t="shared" si="108"/>
        <v>#DIV/0!</v>
      </c>
      <c r="H483" s="79"/>
      <c r="I483" s="79"/>
      <c r="J483" s="79"/>
    </row>
    <row r="484" spans="1:10" s="327" customFormat="1" ht="15.75" hidden="1" x14ac:dyDescent="0.25">
      <c r="A484" s="103">
        <v>3</v>
      </c>
      <c r="B484" s="943" t="s">
        <v>147</v>
      </c>
      <c r="C484" s="944"/>
      <c r="D484" s="945"/>
      <c r="E484" s="237" t="s">
        <v>118</v>
      </c>
      <c r="F484" s="238" t="s">
        <v>118</v>
      </c>
      <c r="G484" s="239" t="s">
        <v>118</v>
      </c>
      <c r="H484" s="240">
        <f>SUM(H485:H493)</f>
        <v>0</v>
      </c>
      <c r="I484" s="240">
        <f t="shared" ref="I484:J484" si="109">SUM(I485:I493)</f>
        <v>0</v>
      </c>
      <c r="J484" s="240">
        <f t="shared" si="109"/>
        <v>0</v>
      </c>
    </row>
    <row r="485" spans="1:10" s="73" customFormat="1" ht="15.75" hidden="1" x14ac:dyDescent="0.25">
      <c r="A485" s="120"/>
      <c r="B485" s="908"/>
      <c r="C485" s="909"/>
      <c r="D485" s="910"/>
      <c r="E485" s="71" t="s">
        <v>97</v>
      </c>
      <c r="F485" s="124"/>
      <c r="G485" s="79" t="e">
        <f t="shared" ref="G485:G493" si="110">H485/F485</f>
        <v>#DIV/0!</v>
      </c>
      <c r="H485" s="79"/>
      <c r="I485" s="79"/>
      <c r="J485" s="79"/>
    </row>
    <row r="486" spans="1:10" s="73" customFormat="1" ht="15.75" hidden="1" x14ac:dyDescent="0.25">
      <c r="A486" s="120"/>
      <c r="B486" s="908"/>
      <c r="C486" s="909"/>
      <c r="D486" s="910"/>
      <c r="E486" s="71" t="s">
        <v>97</v>
      </c>
      <c r="F486" s="81"/>
      <c r="G486" s="79" t="e">
        <f t="shared" si="110"/>
        <v>#DIV/0!</v>
      </c>
      <c r="H486" s="79"/>
      <c r="I486" s="79"/>
      <c r="J486" s="79"/>
    </row>
    <row r="487" spans="1:10" s="73" customFormat="1" ht="15.75" hidden="1" x14ac:dyDescent="0.25">
      <c r="A487" s="120"/>
      <c r="B487" s="924"/>
      <c r="C487" s="925"/>
      <c r="D487" s="926"/>
      <c r="E487" s="71" t="s">
        <v>97</v>
      </c>
      <c r="F487" s="81"/>
      <c r="G487" s="79" t="e">
        <f t="shared" si="110"/>
        <v>#DIV/0!</v>
      </c>
      <c r="H487" s="79"/>
      <c r="I487" s="79"/>
      <c r="J487" s="79"/>
    </row>
    <row r="488" spans="1:10" s="73" customFormat="1" ht="15.75" hidden="1" x14ac:dyDescent="0.25">
      <c r="A488" s="120"/>
      <c r="B488" s="908"/>
      <c r="C488" s="909"/>
      <c r="D488" s="910"/>
      <c r="E488" s="71" t="s">
        <v>97</v>
      </c>
      <c r="F488" s="81"/>
      <c r="G488" s="79" t="e">
        <f t="shared" si="110"/>
        <v>#DIV/0!</v>
      </c>
      <c r="H488" s="79"/>
      <c r="I488" s="79"/>
      <c r="J488" s="79"/>
    </row>
    <row r="489" spans="1:10" s="73" customFormat="1" ht="15.75" hidden="1" x14ac:dyDescent="0.25">
      <c r="A489" s="120"/>
      <c r="B489" s="908"/>
      <c r="C489" s="909"/>
      <c r="D489" s="910"/>
      <c r="E489" s="71" t="s">
        <v>97</v>
      </c>
      <c r="F489" s="81"/>
      <c r="G489" s="79" t="e">
        <f t="shared" si="110"/>
        <v>#DIV/0!</v>
      </c>
      <c r="H489" s="79"/>
      <c r="I489" s="79"/>
      <c r="J489" s="79"/>
    </row>
    <row r="490" spans="1:10" s="73" customFormat="1" ht="15.75" hidden="1" x14ac:dyDescent="0.25">
      <c r="A490" s="120"/>
      <c r="B490" s="908"/>
      <c r="C490" s="909"/>
      <c r="D490" s="910"/>
      <c r="E490" s="71" t="s">
        <v>97</v>
      </c>
      <c r="F490" s="81"/>
      <c r="G490" s="79" t="e">
        <f t="shared" si="110"/>
        <v>#DIV/0!</v>
      </c>
      <c r="H490" s="79"/>
      <c r="I490" s="79"/>
      <c r="J490" s="79"/>
    </row>
    <row r="491" spans="1:10" s="73" customFormat="1" ht="15.75" hidden="1" x14ac:dyDescent="0.25">
      <c r="A491" s="120"/>
      <c r="B491" s="924"/>
      <c r="C491" s="925"/>
      <c r="D491" s="926"/>
      <c r="E491" s="71" t="s">
        <v>97</v>
      </c>
      <c r="F491" s="81"/>
      <c r="G491" s="79" t="e">
        <f t="shared" si="110"/>
        <v>#DIV/0!</v>
      </c>
      <c r="H491" s="79"/>
      <c r="I491" s="79"/>
      <c r="J491" s="79"/>
    </row>
    <row r="492" spans="1:10" s="73" customFormat="1" ht="15.75" hidden="1" x14ac:dyDescent="0.25">
      <c r="A492" s="120"/>
      <c r="B492" s="924"/>
      <c r="C492" s="925"/>
      <c r="D492" s="926"/>
      <c r="E492" s="71" t="s">
        <v>97</v>
      </c>
      <c r="F492" s="81"/>
      <c r="G492" s="79" t="e">
        <f t="shared" si="110"/>
        <v>#DIV/0!</v>
      </c>
      <c r="H492" s="79"/>
      <c r="I492" s="79"/>
      <c r="J492" s="79"/>
    </row>
    <row r="493" spans="1:10" s="73" customFormat="1" ht="15.75" hidden="1" x14ac:dyDescent="0.25">
      <c r="A493" s="120"/>
      <c r="B493" s="924"/>
      <c r="C493" s="925"/>
      <c r="D493" s="926"/>
      <c r="E493" s="71" t="s">
        <v>97</v>
      </c>
      <c r="F493" s="81"/>
      <c r="G493" s="79" t="e">
        <f t="shared" si="110"/>
        <v>#DIV/0!</v>
      </c>
      <c r="H493" s="79"/>
      <c r="I493" s="79"/>
      <c r="J493" s="79"/>
    </row>
    <row r="494" spans="1:10" s="107" customFormat="1" ht="15.75" hidden="1" x14ac:dyDescent="0.25">
      <c r="A494" s="947" t="s">
        <v>397</v>
      </c>
      <c r="B494" s="948"/>
      <c r="C494" s="948"/>
      <c r="D494" s="948"/>
      <c r="E494" s="948"/>
      <c r="F494" s="948"/>
      <c r="G494" s="949"/>
      <c r="H494" s="202">
        <f>H476+H480+H484</f>
        <v>0</v>
      </c>
      <c r="I494" s="202">
        <f t="shared" ref="I494:J494" si="111">I476+I480+I484</f>
        <v>0</v>
      </c>
      <c r="J494" s="202">
        <f t="shared" si="111"/>
        <v>0</v>
      </c>
    </row>
    <row r="495" spans="1:10" ht="15.75" x14ac:dyDescent="0.25">
      <c r="A495" s="402">
        <v>1</v>
      </c>
      <c r="B495" s="1021" t="s">
        <v>144</v>
      </c>
      <c r="C495" s="1022"/>
      <c r="D495" s="1023"/>
      <c r="E495" s="237" t="s">
        <v>97</v>
      </c>
      <c r="F495" s="76">
        <v>514</v>
      </c>
      <c r="G495" s="47">
        <f t="shared" ref="G495" si="112">H495/F495</f>
        <v>749.48832684824902</v>
      </c>
      <c r="H495" s="78">
        <v>385237</v>
      </c>
      <c r="I495" s="78">
        <f>385237+170000</f>
        <v>555237</v>
      </c>
      <c r="J495" s="78">
        <f>I495+150000</f>
        <v>705237</v>
      </c>
    </row>
    <row r="496" spans="1:10" s="327" customFormat="1" ht="15.75" hidden="1" x14ac:dyDescent="0.25">
      <c r="A496" s="103">
        <v>2</v>
      </c>
      <c r="B496" s="943" t="s">
        <v>145</v>
      </c>
      <c r="C496" s="944"/>
      <c r="D496" s="945"/>
      <c r="E496" s="237" t="s">
        <v>118</v>
      </c>
      <c r="F496" s="238" t="s">
        <v>118</v>
      </c>
      <c r="G496" s="239" t="s">
        <v>118</v>
      </c>
      <c r="H496" s="240">
        <f>SUM(H497:H500)</f>
        <v>0</v>
      </c>
      <c r="I496" s="240">
        <f t="shared" ref="I496:J496" si="113">SUM(I497:I500)</f>
        <v>0</v>
      </c>
      <c r="J496" s="240">
        <f t="shared" si="113"/>
        <v>0</v>
      </c>
    </row>
    <row r="497" spans="1:10" s="73" customFormat="1" ht="15.75" hidden="1" x14ac:dyDescent="0.25">
      <c r="A497" s="120"/>
      <c r="B497" s="952"/>
      <c r="C497" s="953"/>
      <c r="D497" s="950"/>
      <c r="E497" s="71" t="s">
        <v>97</v>
      </c>
      <c r="F497" s="124"/>
      <c r="G497" s="79" t="e">
        <f t="shared" ref="G497" si="114">H497/F497</f>
        <v>#DIV/0!</v>
      </c>
      <c r="H497" s="79"/>
      <c r="I497" s="79"/>
      <c r="J497" s="79"/>
    </row>
    <row r="498" spans="1:10" s="73" customFormat="1" ht="15.75" hidden="1" x14ac:dyDescent="0.25">
      <c r="A498" s="120"/>
      <c r="B498" s="952"/>
      <c r="C498" s="953"/>
      <c r="D498" s="950"/>
      <c r="E498" s="71" t="s">
        <v>97</v>
      </c>
      <c r="F498" s="124"/>
      <c r="G498" s="79" t="e">
        <f t="shared" ref="G498:G499" si="115">H498/F498</f>
        <v>#DIV/0!</v>
      </c>
      <c r="H498" s="79"/>
      <c r="I498" s="79"/>
      <c r="J498" s="79"/>
    </row>
    <row r="499" spans="1:10" s="73" customFormat="1" ht="15.75" hidden="1" x14ac:dyDescent="0.25">
      <c r="A499" s="120"/>
      <c r="B499" s="950"/>
      <c r="C499" s="951"/>
      <c r="D499" s="951"/>
      <c r="E499" s="71" t="s">
        <v>97</v>
      </c>
      <c r="F499" s="124"/>
      <c r="G499" s="79" t="e">
        <f t="shared" si="115"/>
        <v>#DIV/0!</v>
      </c>
      <c r="H499" s="79"/>
      <c r="I499" s="79"/>
      <c r="J499" s="79"/>
    </row>
    <row r="500" spans="1:10" s="73" customFormat="1" ht="15.75" hidden="1" x14ac:dyDescent="0.25">
      <c r="A500" s="120"/>
      <c r="B500" s="950"/>
      <c r="C500" s="951"/>
      <c r="D500" s="951"/>
      <c r="E500" s="71" t="s">
        <v>97</v>
      </c>
      <c r="F500" s="124"/>
      <c r="G500" s="79" t="e">
        <f>H500/F500</f>
        <v>#DIV/0!</v>
      </c>
      <c r="H500" s="79"/>
      <c r="I500" s="79"/>
      <c r="J500" s="79"/>
    </row>
    <row r="501" spans="1:10" s="73" customFormat="1" ht="15.75" hidden="1" x14ac:dyDescent="0.25">
      <c r="A501" s="120"/>
      <c r="B501" s="950"/>
      <c r="C501" s="951"/>
      <c r="D501" s="951"/>
      <c r="E501" s="71" t="s">
        <v>97</v>
      </c>
      <c r="F501" s="124"/>
      <c r="G501" s="79" t="e">
        <f t="shared" ref="G501:G502" si="116">H501/F501</f>
        <v>#DIV/0!</v>
      </c>
      <c r="H501" s="79"/>
      <c r="I501" s="79"/>
      <c r="J501" s="79"/>
    </row>
    <row r="502" spans="1:10" s="73" customFormat="1" ht="15.75" hidden="1" x14ac:dyDescent="0.25">
      <c r="A502" s="120"/>
      <c r="B502" s="950"/>
      <c r="C502" s="951"/>
      <c r="D502" s="951"/>
      <c r="E502" s="71" t="s">
        <v>97</v>
      </c>
      <c r="F502" s="124"/>
      <c r="G502" s="79" t="e">
        <f t="shared" si="116"/>
        <v>#DIV/0!</v>
      </c>
      <c r="H502" s="79"/>
      <c r="I502" s="79"/>
      <c r="J502" s="79"/>
    </row>
    <row r="503" spans="1:10" s="73" customFormat="1" ht="15.75" hidden="1" x14ac:dyDescent="0.25">
      <c r="A503" s="120"/>
      <c r="B503" s="950"/>
      <c r="C503" s="951"/>
      <c r="D503" s="951"/>
      <c r="E503" s="71" t="s">
        <v>97</v>
      </c>
      <c r="F503" s="124"/>
      <c r="G503" s="79" t="e">
        <f>H503/F503</f>
        <v>#DIV/0!</v>
      </c>
      <c r="H503" s="79"/>
      <c r="I503" s="79"/>
      <c r="J503" s="79"/>
    </row>
    <row r="504" spans="1:10" s="327" customFormat="1" ht="15.75" hidden="1" x14ac:dyDescent="0.25">
      <c r="A504" s="103">
        <v>3</v>
      </c>
      <c r="B504" s="943" t="s">
        <v>146</v>
      </c>
      <c r="C504" s="944"/>
      <c r="D504" s="945"/>
      <c r="E504" s="237" t="s">
        <v>118</v>
      </c>
      <c r="F504" s="238" t="s">
        <v>118</v>
      </c>
      <c r="G504" s="239" t="s">
        <v>118</v>
      </c>
      <c r="H504" s="240">
        <f>SUM(H505:H507)</f>
        <v>0</v>
      </c>
      <c r="I504" s="240">
        <f t="shared" ref="I504:J504" si="117">SUM(I505:I507)</f>
        <v>0</v>
      </c>
      <c r="J504" s="240">
        <f t="shared" si="117"/>
        <v>0</v>
      </c>
    </row>
    <row r="505" spans="1:10" s="73" customFormat="1" ht="15.75" hidden="1" x14ac:dyDescent="0.25">
      <c r="A505" s="120"/>
      <c r="B505" s="946"/>
      <c r="C505" s="946"/>
      <c r="D505" s="946"/>
      <c r="E505" s="71" t="s">
        <v>97</v>
      </c>
      <c r="F505" s="81"/>
      <c r="G505" s="79" t="e">
        <f t="shared" ref="G505:G507" si="118">H505/F505</f>
        <v>#DIV/0!</v>
      </c>
      <c r="H505" s="79"/>
      <c r="I505" s="79"/>
      <c r="J505" s="79"/>
    </row>
    <row r="506" spans="1:10" s="73" customFormat="1" ht="15.75" hidden="1" x14ac:dyDescent="0.25">
      <c r="A506" s="120"/>
      <c r="B506" s="946"/>
      <c r="C506" s="946"/>
      <c r="D506" s="946"/>
      <c r="E506" s="71" t="s">
        <v>97</v>
      </c>
      <c r="F506" s="81"/>
      <c r="G506" s="79" t="e">
        <f t="shared" si="118"/>
        <v>#DIV/0!</v>
      </c>
      <c r="H506" s="79"/>
      <c r="I506" s="79"/>
      <c r="J506" s="79"/>
    </row>
    <row r="507" spans="1:10" s="73" customFormat="1" ht="15.75" hidden="1" x14ac:dyDescent="0.25">
      <c r="A507" s="120"/>
      <c r="B507" s="946"/>
      <c r="C507" s="946"/>
      <c r="D507" s="946"/>
      <c r="E507" s="71" t="s">
        <v>97</v>
      </c>
      <c r="F507" s="81"/>
      <c r="G507" s="79" t="e">
        <f t="shared" si="118"/>
        <v>#DIV/0!</v>
      </c>
      <c r="H507" s="79"/>
      <c r="I507" s="79"/>
      <c r="J507" s="79"/>
    </row>
    <row r="508" spans="1:10" s="327" customFormat="1" ht="15.75" hidden="1" x14ac:dyDescent="0.25">
      <c r="A508" s="103">
        <v>4</v>
      </c>
      <c r="B508" s="943" t="s">
        <v>147</v>
      </c>
      <c r="C508" s="944"/>
      <c r="D508" s="945"/>
      <c r="E508" s="237" t="s">
        <v>118</v>
      </c>
      <c r="F508" s="238" t="s">
        <v>118</v>
      </c>
      <c r="G508" s="239" t="s">
        <v>118</v>
      </c>
      <c r="H508" s="240">
        <f>SUM(H509:H528)</f>
        <v>0</v>
      </c>
      <c r="I508" s="240">
        <f t="shared" ref="I508:J508" si="119">SUM(I509:I528)</f>
        <v>0</v>
      </c>
      <c r="J508" s="240">
        <f t="shared" si="119"/>
        <v>0</v>
      </c>
    </row>
    <row r="509" spans="1:10" ht="15.75" hidden="1" x14ac:dyDescent="0.25">
      <c r="A509" s="75"/>
      <c r="B509" s="880"/>
      <c r="C509" s="881"/>
      <c r="D509" s="882"/>
      <c r="E509" s="431" t="str">
        <f>'[3]расшифровка 4'!E425</f>
        <v>шт.</v>
      </c>
      <c r="F509" s="52"/>
      <c r="G509" s="47" t="e">
        <f t="shared" ref="G509:G514" si="120">H509/F509</f>
        <v>#DIV/0!</v>
      </c>
      <c r="H509" s="47"/>
      <c r="I509" s="47"/>
      <c r="J509" s="47"/>
    </row>
    <row r="510" spans="1:10" ht="15.75" hidden="1" x14ac:dyDescent="0.25">
      <c r="A510" s="75"/>
      <c r="B510" s="916"/>
      <c r="C510" s="916"/>
      <c r="D510" s="916"/>
      <c r="E510" s="431" t="str">
        <f>'[3]расшифровка 4'!E426</f>
        <v>шт.</v>
      </c>
      <c r="F510" s="52"/>
      <c r="G510" s="47" t="e">
        <f t="shared" si="120"/>
        <v>#DIV/0!</v>
      </c>
      <c r="H510" s="47"/>
      <c r="I510" s="47"/>
      <c r="J510" s="47"/>
    </row>
    <row r="511" spans="1:10" ht="15.75" hidden="1" x14ac:dyDescent="0.25">
      <c r="A511" s="75"/>
      <c r="B511" s="916"/>
      <c r="C511" s="916"/>
      <c r="D511" s="916"/>
      <c r="E511" s="431" t="str">
        <f>'[3]расшифровка 4'!E427</f>
        <v>шт.</v>
      </c>
      <c r="F511" s="52"/>
      <c r="G511" s="47" t="e">
        <f t="shared" si="120"/>
        <v>#DIV/0!</v>
      </c>
      <c r="H511" s="47"/>
      <c r="I511" s="47"/>
      <c r="J511" s="47"/>
    </row>
    <row r="512" spans="1:10" ht="15.75" hidden="1" x14ac:dyDescent="0.25">
      <c r="A512" s="75"/>
      <c r="B512" s="880"/>
      <c r="C512" s="881"/>
      <c r="D512" s="882"/>
      <c r="E512" s="431" t="str">
        <f>'[3]расшифровка 4'!E428</f>
        <v>шт.</v>
      </c>
      <c r="F512" s="52"/>
      <c r="G512" s="47" t="e">
        <f t="shared" si="120"/>
        <v>#DIV/0!</v>
      </c>
      <c r="H512" s="47"/>
      <c r="I512" s="47"/>
      <c r="J512" s="47"/>
    </row>
    <row r="513" spans="1:10" ht="15.75" hidden="1" x14ac:dyDescent="0.25">
      <c r="A513" s="75"/>
      <c r="B513" s="880"/>
      <c r="C513" s="881"/>
      <c r="D513" s="882"/>
      <c r="E513" s="431" t="str">
        <f>'[3]расшифровка 4'!E429</f>
        <v>шт.</v>
      </c>
      <c r="F513" s="52"/>
      <c r="G513" s="47" t="e">
        <f t="shared" si="120"/>
        <v>#DIV/0!</v>
      </c>
      <c r="H513" s="47"/>
      <c r="I513" s="47"/>
      <c r="J513" s="47"/>
    </row>
    <row r="514" spans="1:10" ht="15.75" hidden="1" x14ac:dyDescent="0.25">
      <c r="A514" s="75"/>
      <c r="B514" s="880"/>
      <c r="C514" s="881"/>
      <c r="D514" s="882"/>
      <c r="E514" s="431" t="str">
        <f>'[3]расшифровка 4'!E430</f>
        <v>шт.</v>
      </c>
      <c r="F514" s="52"/>
      <c r="G514" s="47" t="e">
        <f t="shared" si="120"/>
        <v>#DIV/0!</v>
      </c>
      <c r="H514" s="47"/>
      <c r="I514" s="47"/>
      <c r="J514" s="47"/>
    </row>
    <row r="515" spans="1:10" ht="15.75" hidden="1" x14ac:dyDescent="0.25">
      <c r="A515" s="75"/>
      <c r="B515" s="880"/>
      <c r="C515" s="881"/>
      <c r="D515" s="882"/>
      <c r="E515" s="431" t="str">
        <f>'[3]расшифровка 4'!E431</f>
        <v>шт.</v>
      </c>
      <c r="F515" s="52"/>
      <c r="G515" s="47" t="e">
        <f t="shared" ref="G515:G527" si="121">H515/F515</f>
        <v>#DIV/0!</v>
      </c>
      <c r="H515" s="47"/>
      <c r="I515" s="47"/>
      <c r="J515" s="47"/>
    </row>
    <row r="516" spans="1:10" ht="15.75" hidden="1" x14ac:dyDescent="0.25">
      <c r="A516" s="75"/>
      <c r="B516" s="916"/>
      <c r="C516" s="916"/>
      <c r="D516" s="916"/>
      <c r="E516" s="431" t="str">
        <f>'[3]расшифровка 4'!E432</f>
        <v>шт.</v>
      </c>
      <c r="F516" s="52"/>
      <c r="G516" s="47" t="e">
        <f t="shared" ref="G516" si="122">H516/F516</f>
        <v>#DIV/0!</v>
      </c>
      <c r="H516" s="47"/>
      <c r="I516" s="47"/>
      <c r="J516" s="47"/>
    </row>
    <row r="517" spans="1:10" ht="15.75" hidden="1" x14ac:dyDescent="0.25">
      <c r="A517" s="75"/>
      <c r="B517" s="880"/>
      <c r="C517" s="881"/>
      <c r="D517" s="882"/>
      <c r="E517" s="431" t="str">
        <f>'[3]расшифровка 4'!E433</f>
        <v>шт.</v>
      </c>
      <c r="F517" s="52"/>
      <c r="G517" s="47" t="e">
        <f t="shared" si="121"/>
        <v>#DIV/0!</v>
      </c>
      <c r="H517" s="47"/>
      <c r="I517" s="47"/>
      <c r="J517" s="47"/>
    </row>
    <row r="518" spans="1:10" ht="15.75" hidden="1" x14ac:dyDescent="0.25">
      <c r="A518" s="75"/>
      <c r="B518" s="880"/>
      <c r="C518" s="881"/>
      <c r="D518" s="882"/>
      <c r="E518" s="431" t="str">
        <f>'[3]расшифровка 4'!E434</f>
        <v>шт.</v>
      </c>
      <c r="F518" s="52"/>
      <c r="G518" s="47" t="e">
        <f t="shared" si="121"/>
        <v>#DIV/0!</v>
      </c>
      <c r="H518" s="47"/>
      <c r="I518" s="47"/>
      <c r="J518" s="47"/>
    </row>
    <row r="519" spans="1:10" ht="15.75" hidden="1" x14ac:dyDescent="0.25">
      <c r="A519" s="75"/>
      <c r="B519" s="880"/>
      <c r="C519" s="881"/>
      <c r="D519" s="882"/>
      <c r="E519" s="431" t="str">
        <f>'[3]расшифровка 4'!E435</f>
        <v>шт.</v>
      </c>
      <c r="F519" s="52"/>
      <c r="G519" s="47" t="e">
        <f t="shared" si="121"/>
        <v>#DIV/0!</v>
      </c>
      <c r="H519" s="47"/>
      <c r="I519" s="47"/>
      <c r="J519" s="47"/>
    </row>
    <row r="520" spans="1:10" ht="15.75" hidden="1" x14ac:dyDescent="0.25">
      <c r="A520" s="75"/>
      <c r="B520" s="880"/>
      <c r="C520" s="881"/>
      <c r="D520" s="882"/>
      <c r="E520" s="431" t="s">
        <v>97</v>
      </c>
      <c r="F520" s="52"/>
      <c r="G520" s="47" t="e">
        <f t="shared" si="121"/>
        <v>#DIV/0!</v>
      </c>
      <c r="H520" s="47"/>
      <c r="I520" s="47"/>
      <c r="J520" s="47"/>
    </row>
    <row r="521" spans="1:10" ht="15.75" hidden="1" x14ac:dyDescent="0.25">
      <c r="A521" s="75"/>
      <c r="B521" s="880"/>
      <c r="C521" s="881"/>
      <c r="D521" s="882"/>
      <c r="E521" s="431" t="s">
        <v>97</v>
      </c>
      <c r="F521" s="52"/>
      <c r="G521" s="47" t="e">
        <f t="shared" si="121"/>
        <v>#DIV/0!</v>
      </c>
      <c r="H521" s="47"/>
      <c r="I521" s="47"/>
      <c r="J521" s="47"/>
    </row>
    <row r="522" spans="1:10" ht="15.75" hidden="1" x14ac:dyDescent="0.25">
      <c r="A522" s="75"/>
      <c r="B522" s="880"/>
      <c r="C522" s="881"/>
      <c r="D522" s="882"/>
      <c r="E522" s="431" t="s">
        <v>97</v>
      </c>
      <c r="F522" s="52"/>
      <c r="G522" s="47" t="e">
        <f t="shared" si="121"/>
        <v>#DIV/0!</v>
      </c>
      <c r="H522" s="47"/>
      <c r="I522" s="47"/>
      <c r="J522" s="47"/>
    </row>
    <row r="523" spans="1:10" ht="15.75" hidden="1" x14ac:dyDescent="0.25">
      <c r="A523" s="75"/>
      <c r="B523" s="880"/>
      <c r="C523" s="881"/>
      <c r="D523" s="882"/>
      <c r="E523" s="431" t="s">
        <v>97</v>
      </c>
      <c r="F523" s="52"/>
      <c r="G523" s="47" t="e">
        <f t="shared" si="121"/>
        <v>#DIV/0!</v>
      </c>
      <c r="H523" s="47"/>
      <c r="I523" s="47"/>
      <c r="J523" s="47"/>
    </row>
    <row r="524" spans="1:10" ht="15.75" hidden="1" x14ac:dyDescent="0.25">
      <c r="A524" s="75"/>
      <c r="B524" s="880"/>
      <c r="C524" s="881"/>
      <c r="D524" s="882"/>
      <c r="E524" s="431" t="s">
        <v>97</v>
      </c>
      <c r="F524" s="52"/>
      <c r="G524" s="47" t="e">
        <f t="shared" si="121"/>
        <v>#DIV/0!</v>
      </c>
      <c r="H524" s="47"/>
      <c r="I524" s="47"/>
      <c r="J524" s="47"/>
    </row>
    <row r="525" spans="1:10" ht="15.75" hidden="1" x14ac:dyDescent="0.25">
      <c r="A525" s="75"/>
      <c r="B525" s="880"/>
      <c r="C525" s="881"/>
      <c r="D525" s="882"/>
      <c r="E525" s="431"/>
      <c r="F525" s="52"/>
      <c r="G525" s="47" t="e">
        <f t="shared" si="121"/>
        <v>#DIV/0!</v>
      </c>
      <c r="H525" s="47"/>
      <c r="I525" s="47"/>
      <c r="J525" s="47"/>
    </row>
    <row r="526" spans="1:10" ht="15.75" hidden="1" x14ac:dyDescent="0.25">
      <c r="A526" s="75"/>
      <c r="B526" s="880"/>
      <c r="C526" s="881"/>
      <c r="D526" s="882"/>
      <c r="E526" s="431"/>
      <c r="F526" s="52"/>
      <c r="G526" s="47" t="e">
        <f t="shared" si="121"/>
        <v>#DIV/0!</v>
      </c>
      <c r="H526" s="47"/>
      <c r="I526" s="47"/>
      <c r="J526" s="47"/>
    </row>
    <row r="527" spans="1:10" ht="15.75" hidden="1" x14ac:dyDescent="0.25">
      <c r="A527" s="75"/>
      <c r="B527" s="880"/>
      <c r="C527" s="881"/>
      <c r="D527" s="882"/>
      <c r="E527" s="431"/>
      <c r="F527" s="52"/>
      <c r="G527" s="47" t="e">
        <f t="shared" si="121"/>
        <v>#DIV/0!</v>
      </c>
      <c r="H527" s="47"/>
      <c r="I527" s="47"/>
      <c r="J527" s="47"/>
    </row>
    <row r="528" spans="1:10" ht="15.75" hidden="1" x14ac:dyDescent="0.25">
      <c r="A528" s="75"/>
      <c r="B528" s="880"/>
      <c r="C528" s="881"/>
      <c r="D528" s="882"/>
      <c r="E528" s="431" t="str">
        <f>'[3]расшифровка 4'!E435</f>
        <v>шт.</v>
      </c>
      <c r="F528" s="52"/>
      <c r="G528" s="47" t="e">
        <f t="shared" ref="G528" si="123">H528/F528</f>
        <v>#DIV/0!</v>
      </c>
      <c r="H528" s="47"/>
      <c r="I528" s="47"/>
      <c r="J528" s="47"/>
    </row>
    <row r="529" spans="1:10" s="107" customFormat="1" ht="15.75" x14ac:dyDescent="0.25">
      <c r="A529" s="917" t="s">
        <v>398</v>
      </c>
      <c r="B529" s="918"/>
      <c r="C529" s="918"/>
      <c r="D529" s="918"/>
      <c r="E529" s="918"/>
      <c r="F529" s="918"/>
      <c r="G529" s="919"/>
      <c r="H529" s="114">
        <f>H508+H504+H496+H495</f>
        <v>385237</v>
      </c>
      <c r="I529" s="114">
        <f t="shared" ref="I529:J529" si="124">I508+I504+I496+I495</f>
        <v>555237</v>
      </c>
      <c r="J529" s="114">
        <f t="shared" si="124"/>
        <v>705237</v>
      </c>
    </row>
    <row r="530" spans="1:10" s="327" customFormat="1" ht="15.75" hidden="1" x14ac:dyDescent="0.25">
      <c r="A530" s="103">
        <v>1</v>
      </c>
      <c r="B530" s="943" t="s">
        <v>145</v>
      </c>
      <c r="C530" s="944"/>
      <c r="D530" s="945"/>
      <c r="E530" s="237" t="s">
        <v>118</v>
      </c>
      <c r="F530" s="238" t="s">
        <v>118</v>
      </c>
      <c r="G530" s="239" t="s">
        <v>118</v>
      </c>
      <c r="H530" s="240">
        <f>SUM(H531:H534)</f>
        <v>0</v>
      </c>
      <c r="I530" s="240">
        <f t="shared" ref="I530:J530" si="125">SUM(I531:I534)</f>
        <v>0</v>
      </c>
      <c r="J530" s="240">
        <f t="shared" si="125"/>
        <v>0</v>
      </c>
    </row>
    <row r="531" spans="1:10" s="73" customFormat="1" ht="15.75" hidden="1" x14ac:dyDescent="0.25">
      <c r="A531" s="120"/>
      <c r="B531" s="950"/>
      <c r="C531" s="951"/>
      <c r="D531" s="951"/>
      <c r="E531" s="71" t="s">
        <v>97</v>
      </c>
      <c r="F531" s="124"/>
      <c r="G531" s="79" t="e">
        <f t="shared" ref="G531:G533" si="126">H531/F531</f>
        <v>#DIV/0!</v>
      </c>
      <c r="H531" s="79"/>
      <c r="I531" s="79"/>
      <c r="J531" s="79"/>
    </row>
    <row r="532" spans="1:10" s="73" customFormat="1" ht="15.75" hidden="1" x14ac:dyDescent="0.25">
      <c r="A532" s="120"/>
      <c r="B532" s="950"/>
      <c r="C532" s="951"/>
      <c r="D532" s="951"/>
      <c r="E532" s="71" t="s">
        <v>97</v>
      </c>
      <c r="F532" s="124"/>
      <c r="G532" s="79" t="e">
        <f t="shared" si="126"/>
        <v>#DIV/0!</v>
      </c>
      <c r="H532" s="79"/>
      <c r="I532" s="79"/>
      <c r="J532" s="79"/>
    </row>
    <row r="533" spans="1:10" s="73" customFormat="1" ht="15.75" hidden="1" x14ac:dyDescent="0.25">
      <c r="A533" s="120"/>
      <c r="B533" s="950"/>
      <c r="C533" s="951"/>
      <c r="D533" s="951"/>
      <c r="E533" s="71" t="s">
        <v>97</v>
      </c>
      <c r="F533" s="124"/>
      <c r="G533" s="79" t="e">
        <f t="shared" si="126"/>
        <v>#DIV/0!</v>
      </c>
      <c r="H533" s="79"/>
      <c r="I533" s="79"/>
      <c r="J533" s="79"/>
    </row>
    <row r="534" spans="1:10" s="73" customFormat="1" ht="15.75" hidden="1" x14ac:dyDescent="0.25">
      <c r="A534" s="120"/>
      <c r="B534" s="950"/>
      <c r="C534" s="951"/>
      <c r="D534" s="951"/>
      <c r="E534" s="71" t="s">
        <v>97</v>
      </c>
      <c r="F534" s="124"/>
      <c r="G534" s="79" t="e">
        <f>H534/F534</f>
        <v>#DIV/0!</v>
      </c>
      <c r="H534" s="79"/>
      <c r="I534" s="79"/>
      <c r="J534" s="79"/>
    </row>
    <row r="535" spans="1:10" s="327" customFormat="1" ht="15.75" hidden="1" x14ac:dyDescent="0.25">
      <c r="A535" s="103">
        <v>2</v>
      </c>
      <c r="B535" s="943" t="s">
        <v>146</v>
      </c>
      <c r="C535" s="944"/>
      <c r="D535" s="945"/>
      <c r="E535" s="237" t="s">
        <v>118</v>
      </c>
      <c r="F535" s="238" t="s">
        <v>118</v>
      </c>
      <c r="G535" s="239" t="s">
        <v>118</v>
      </c>
      <c r="H535" s="240">
        <f>SUM(H536:H538)</f>
        <v>0</v>
      </c>
      <c r="I535" s="240">
        <f t="shared" ref="I535:J535" si="127">SUM(I536:I538)</f>
        <v>0</v>
      </c>
      <c r="J535" s="240">
        <f t="shared" si="127"/>
        <v>0</v>
      </c>
    </row>
    <row r="536" spans="1:10" ht="15.75" hidden="1" x14ac:dyDescent="0.25">
      <c r="A536" s="75"/>
      <c r="B536" s="983"/>
      <c r="C536" s="983"/>
      <c r="D536" s="983"/>
      <c r="E536" s="71" t="s">
        <v>97</v>
      </c>
      <c r="F536" s="52"/>
      <c r="G536" s="47" t="e">
        <f t="shared" ref="G536:G538" si="128">H536/F536</f>
        <v>#DIV/0!</v>
      </c>
      <c r="H536" s="47"/>
      <c r="I536" s="47"/>
      <c r="J536" s="47"/>
    </row>
    <row r="537" spans="1:10" ht="15.75" hidden="1" x14ac:dyDescent="0.25">
      <c r="A537" s="75"/>
      <c r="B537" s="983"/>
      <c r="C537" s="983"/>
      <c r="D537" s="983"/>
      <c r="E537" s="71" t="s">
        <v>97</v>
      </c>
      <c r="F537" s="52"/>
      <c r="G537" s="47" t="e">
        <f t="shared" si="128"/>
        <v>#DIV/0!</v>
      </c>
      <c r="H537" s="47"/>
      <c r="I537" s="47"/>
      <c r="J537" s="47"/>
    </row>
    <row r="538" spans="1:10" ht="15.75" hidden="1" x14ac:dyDescent="0.25">
      <c r="A538" s="75"/>
      <c r="B538" s="983"/>
      <c r="C538" s="983"/>
      <c r="D538" s="983"/>
      <c r="E538" s="71" t="s">
        <v>97</v>
      </c>
      <c r="F538" s="52"/>
      <c r="G538" s="47" t="e">
        <f t="shared" si="128"/>
        <v>#DIV/0!</v>
      </c>
      <c r="H538" s="47"/>
      <c r="I538" s="47"/>
      <c r="J538" s="47"/>
    </row>
    <row r="539" spans="1:10" s="327" customFormat="1" ht="15.75" x14ac:dyDescent="0.25">
      <c r="A539" s="103">
        <v>3</v>
      </c>
      <c r="B539" s="943" t="s">
        <v>147</v>
      </c>
      <c r="C539" s="944"/>
      <c r="D539" s="945"/>
      <c r="E539" s="237" t="s">
        <v>118</v>
      </c>
      <c r="F539" s="238" t="s">
        <v>118</v>
      </c>
      <c r="G539" s="239" t="s">
        <v>118</v>
      </c>
      <c r="H539" s="240">
        <f>SUM(H540:H547)</f>
        <v>109296</v>
      </c>
      <c r="I539" s="240">
        <f t="shared" ref="I539:J539" si="129">SUM(I540:I547)</f>
        <v>171050</v>
      </c>
      <c r="J539" s="240">
        <f t="shared" si="129"/>
        <v>268579</v>
      </c>
    </row>
    <row r="540" spans="1:10" ht="15.75" x14ac:dyDescent="0.25">
      <c r="A540" s="75"/>
      <c r="B540" s="880" t="s">
        <v>648</v>
      </c>
      <c r="C540" s="881"/>
      <c r="D540" s="882"/>
      <c r="E540" s="71" t="s">
        <v>97</v>
      </c>
      <c r="F540" s="124">
        <v>1</v>
      </c>
      <c r="G540" s="47">
        <f>H540/F540</f>
        <v>109296</v>
      </c>
      <c r="H540" s="47">
        <v>109296</v>
      </c>
      <c r="I540" s="47">
        <f>109296+61754</f>
        <v>171050</v>
      </c>
      <c r="J540" s="47">
        <f>I540+50000+61794-14265</f>
        <v>268579</v>
      </c>
    </row>
    <row r="541" spans="1:10" ht="15.75" hidden="1" x14ac:dyDescent="0.25">
      <c r="A541" s="75"/>
      <c r="B541" s="880"/>
      <c r="C541" s="881"/>
      <c r="D541" s="882"/>
      <c r="E541" s="71" t="s">
        <v>97</v>
      </c>
      <c r="F541" s="81"/>
      <c r="G541" s="47" t="e">
        <f>H541/F541</f>
        <v>#DIV/0!</v>
      </c>
      <c r="H541" s="47"/>
      <c r="I541" s="47"/>
      <c r="J541" s="47"/>
    </row>
    <row r="542" spans="1:10" ht="15.75" hidden="1" x14ac:dyDescent="0.25">
      <c r="A542" s="75"/>
      <c r="B542" s="880"/>
      <c r="C542" s="881"/>
      <c r="D542" s="882"/>
      <c r="E542" s="71" t="s">
        <v>97</v>
      </c>
      <c r="F542" s="81"/>
      <c r="G542" s="47" t="e">
        <f>H542/F542</f>
        <v>#DIV/0!</v>
      </c>
      <c r="H542" s="47"/>
      <c r="I542" s="47"/>
      <c r="J542" s="47"/>
    </row>
    <row r="543" spans="1:10" ht="15.75" hidden="1" x14ac:dyDescent="0.25">
      <c r="A543" s="75"/>
      <c r="B543" s="880"/>
      <c r="C543" s="881"/>
      <c r="D543" s="882"/>
      <c r="E543" s="71" t="s">
        <v>97</v>
      </c>
      <c r="F543" s="81"/>
      <c r="G543" s="47" t="e">
        <f>H543/F543</f>
        <v>#DIV/0!</v>
      </c>
      <c r="H543" s="47"/>
      <c r="I543" s="47"/>
      <c r="J543" s="47"/>
    </row>
    <row r="544" spans="1:10" ht="15.75" hidden="1" x14ac:dyDescent="0.25">
      <c r="A544" s="75"/>
      <c r="B544" s="880"/>
      <c r="C544" s="881"/>
      <c r="D544" s="882"/>
      <c r="E544" s="71" t="s">
        <v>97</v>
      </c>
      <c r="F544" s="52"/>
      <c r="G544" s="47" t="e">
        <f t="shared" ref="G544:G545" si="130">H544/F544</f>
        <v>#DIV/0!</v>
      </c>
      <c r="H544" s="47"/>
      <c r="I544" s="47"/>
      <c r="J544" s="47"/>
    </row>
    <row r="545" spans="1:10" ht="15.75" hidden="1" x14ac:dyDescent="0.25">
      <c r="A545" s="75"/>
      <c r="B545" s="880"/>
      <c r="C545" s="881"/>
      <c r="D545" s="882"/>
      <c r="E545" s="71" t="s">
        <v>97</v>
      </c>
      <c r="F545" s="52"/>
      <c r="G545" s="47" t="e">
        <f t="shared" si="130"/>
        <v>#DIV/0!</v>
      </c>
      <c r="H545" s="47"/>
      <c r="I545" s="47"/>
      <c r="J545" s="47"/>
    </row>
    <row r="546" spans="1:10" ht="15.75" hidden="1" x14ac:dyDescent="0.25">
      <c r="A546" s="75"/>
      <c r="B546" s="880"/>
      <c r="C546" s="881"/>
      <c r="D546" s="882"/>
      <c r="E546" s="71" t="s">
        <v>97</v>
      </c>
      <c r="F546" s="52"/>
      <c r="G546" s="47" t="e">
        <f t="shared" ref="G546:G547" si="131">H546/F546</f>
        <v>#DIV/0!</v>
      </c>
      <c r="H546" s="47"/>
      <c r="I546" s="47"/>
      <c r="J546" s="47"/>
    </row>
    <row r="547" spans="1:10" ht="15.75" hidden="1" x14ac:dyDescent="0.25">
      <c r="A547" s="75"/>
      <c r="B547" s="880"/>
      <c r="C547" s="881"/>
      <c r="D547" s="882"/>
      <c r="E547" s="71" t="s">
        <v>97</v>
      </c>
      <c r="F547" s="52"/>
      <c r="G547" s="47" t="e">
        <f t="shared" si="131"/>
        <v>#DIV/0!</v>
      </c>
      <c r="H547" s="47"/>
      <c r="I547" s="47"/>
      <c r="J547" s="47"/>
    </row>
    <row r="548" spans="1:10" s="107" customFormat="1" ht="15.75" x14ac:dyDescent="0.25">
      <c r="A548" s="917" t="s">
        <v>399</v>
      </c>
      <c r="B548" s="918"/>
      <c r="C548" s="918"/>
      <c r="D548" s="918"/>
      <c r="E548" s="918"/>
      <c r="F548" s="918"/>
      <c r="G548" s="919"/>
      <c r="H548" s="114">
        <f>H539+H535+H530</f>
        <v>109296</v>
      </c>
      <c r="I548" s="114">
        <f t="shared" ref="I548:J548" si="132">I539+I535+I530</f>
        <v>171050</v>
      </c>
      <c r="J548" s="114">
        <f t="shared" si="132"/>
        <v>268579</v>
      </c>
    </row>
    <row r="549" spans="1:10" s="107" customFormat="1" ht="15.75" x14ac:dyDescent="0.25">
      <c r="A549" s="970" t="s">
        <v>71</v>
      </c>
      <c r="B549" s="971"/>
      <c r="C549" s="971"/>
      <c r="D549" s="971"/>
      <c r="E549" s="971"/>
      <c r="F549" s="971"/>
      <c r="G549" s="972"/>
      <c r="H549" s="86">
        <f>H548+H529+H494+H475</f>
        <v>494533</v>
      </c>
      <c r="I549" s="86">
        <f t="shared" ref="I549:J549" si="133">I548+I529+I494+I475</f>
        <v>726287</v>
      </c>
      <c r="J549" s="86">
        <f t="shared" si="133"/>
        <v>973816</v>
      </c>
    </row>
    <row r="550" spans="1:10" s="107" customFormat="1" x14ac:dyDescent="0.25"/>
    <row r="551" spans="1:10" s="107" customFormat="1" ht="15.75" x14ac:dyDescent="0.25">
      <c r="B551" s="985" t="s">
        <v>165</v>
      </c>
      <c r="C551" s="985"/>
      <c r="D551" s="985"/>
      <c r="E551" s="985"/>
      <c r="F551" s="985"/>
      <c r="G551" s="985"/>
      <c r="H551" s="985"/>
      <c r="I551" s="985"/>
      <c r="J551" s="985"/>
    </row>
    <row r="552" spans="1:10" s="107" customFormat="1" ht="15.75" x14ac:dyDescent="0.25">
      <c r="A552" s="986" t="s">
        <v>106</v>
      </c>
      <c r="B552" s="988" t="s">
        <v>79</v>
      </c>
      <c r="C552" s="989"/>
      <c r="D552" s="990"/>
      <c r="E552" s="1098" t="s">
        <v>84</v>
      </c>
      <c r="F552" s="1099" t="s">
        <v>34</v>
      </c>
      <c r="G552" s="1080" t="s">
        <v>112</v>
      </c>
      <c r="H552" s="1079" t="s">
        <v>104</v>
      </c>
      <c r="I552" s="1079"/>
      <c r="J552" s="1079"/>
    </row>
    <row r="553" spans="1:10" s="107" customFormat="1" ht="15.75" x14ac:dyDescent="0.25">
      <c r="A553" s="987"/>
      <c r="B553" s="991"/>
      <c r="C553" s="992"/>
      <c r="D553" s="993"/>
      <c r="E553" s="1098"/>
      <c r="F553" s="1099"/>
      <c r="G553" s="1080"/>
      <c r="H553" s="105">
        <f>H14</f>
        <v>2022</v>
      </c>
      <c r="I553" s="105">
        <f>I14</f>
        <v>2023</v>
      </c>
      <c r="J553" s="105">
        <f>J14</f>
        <v>2024</v>
      </c>
    </row>
    <row r="554" spans="1:10" s="107" customFormat="1" x14ac:dyDescent="0.25">
      <c r="A554" s="324">
        <v>1</v>
      </c>
      <c r="B554" s="923">
        <v>2</v>
      </c>
      <c r="C554" s="923"/>
      <c r="D554" s="923"/>
      <c r="E554" s="325">
        <v>3</v>
      </c>
      <c r="F554" s="325">
        <v>4</v>
      </c>
      <c r="G554" s="325">
        <v>5</v>
      </c>
      <c r="H554" s="326">
        <v>6</v>
      </c>
      <c r="I554" s="326">
        <v>7</v>
      </c>
      <c r="J554" s="326">
        <v>8</v>
      </c>
    </row>
    <row r="555" spans="1:10" s="327" customFormat="1" ht="15.75" x14ac:dyDescent="0.25">
      <c r="A555" s="103">
        <v>1</v>
      </c>
      <c r="B555" s="911" t="s">
        <v>149</v>
      </c>
      <c r="C555" s="912"/>
      <c r="D555" s="913"/>
      <c r="E555" s="237" t="s">
        <v>118</v>
      </c>
      <c r="F555" s="238" t="s">
        <v>118</v>
      </c>
      <c r="G555" s="239" t="s">
        <v>118</v>
      </c>
      <c r="H555" s="239" t="s">
        <v>118</v>
      </c>
      <c r="I555" s="239" t="s">
        <v>118</v>
      </c>
      <c r="J555" s="239" t="s">
        <v>118</v>
      </c>
    </row>
    <row r="556" spans="1:10" ht="15.75" x14ac:dyDescent="0.25">
      <c r="A556" s="120"/>
      <c r="B556" s="908" t="s">
        <v>650</v>
      </c>
      <c r="C556" s="909"/>
      <c r="D556" s="910"/>
      <c r="E556" s="71" t="s">
        <v>652</v>
      </c>
      <c r="F556" s="72">
        <v>65</v>
      </c>
      <c r="G556" s="47">
        <f t="shared" ref="G556:G560" si="134">H556/F556</f>
        <v>480</v>
      </c>
      <c r="H556" s="79">
        <v>31200</v>
      </c>
      <c r="I556" s="79">
        <v>31200</v>
      </c>
      <c r="J556" s="79">
        <v>31200</v>
      </c>
    </row>
    <row r="557" spans="1:10" ht="15.75" x14ac:dyDescent="0.25">
      <c r="A557" s="75"/>
      <c r="B557" s="883" t="s">
        <v>651</v>
      </c>
      <c r="C557" s="884"/>
      <c r="D557" s="885"/>
      <c r="E557" s="71" t="s">
        <v>97</v>
      </c>
      <c r="F557" s="76">
        <v>8</v>
      </c>
      <c r="G557" s="47">
        <f t="shared" si="134"/>
        <v>425</v>
      </c>
      <c r="H557" s="47">
        <v>3400</v>
      </c>
      <c r="I557" s="47">
        <v>3400</v>
      </c>
      <c r="J557" s="47">
        <v>3400</v>
      </c>
    </row>
    <row r="558" spans="1:10" ht="15.75" hidden="1" x14ac:dyDescent="0.25">
      <c r="A558" s="75"/>
      <c r="B558" s="883"/>
      <c r="C558" s="884"/>
      <c r="D558" s="885"/>
      <c r="E558" s="71" t="s">
        <v>97</v>
      </c>
      <c r="F558" s="76"/>
      <c r="G558" s="47" t="e">
        <f t="shared" si="134"/>
        <v>#DIV/0!</v>
      </c>
      <c r="H558" s="47"/>
      <c r="I558" s="47"/>
      <c r="J558" s="47"/>
    </row>
    <row r="559" spans="1:10" ht="15.75" hidden="1" x14ac:dyDescent="0.25">
      <c r="A559" s="75"/>
      <c r="B559" s="883"/>
      <c r="C559" s="884"/>
      <c r="D559" s="885"/>
      <c r="E559" s="71" t="s">
        <v>97</v>
      </c>
      <c r="F559" s="76"/>
      <c r="G559" s="47" t="e">
        <f t="shared" si="134"/>
        <v>#DIV/0!</v>
      </c>
      <c r="H559" s="47"/>
      <c r="I559" s="47"/>
      <c r="J559" s="47"/>
    </row>
    <row r="560" spans="1:10" ht="15.75" hidden="1" x14ac:dyDescent="0.25">
      <c r="A560" s="75"/>
      <c r="B560" s="892"/>
      <c r="C560" s="1101"/>
      <c r="D560" s="1101"/>
      <c r="E560" s="71" t="s">
        <v>97</v>
      </c>
      <c r="F560" s="76"/>
      <c r="G560" s="47" t="e">
        <f t="shared" si="134"/>
        <v>#DIV/0!</v>
      </c>
      <c r="H560" s="47"/>
      <c r="I560" s="47"/>
      <c r="J560" s="47"/>
    </row>
    <row r="561" spans="1:10" ht="15.75" hidden="1" x14ac:dyDescent="0.25">
      <c r="A561" s="75"/>
      <c r="B561" s="892"/>
      <c r="C561" s="1101"/>
      <c r="D561" s="1101"/>
      <c r="E561" s="71" t="s">
        <v>97</v>
      </c>
      <c r="F561" s="76"/>
      <c r="G561" s="47" t="e">
        <f t="shared" ref="G561:G719" si="135">H561/F561</f>
        <v>#DIV/0!</v>
      </c>
      <c r="H561" s="47"/>
      <c r="I561" s="47"/>
      <c r="J561" s="47"/>
    </row>
    <row r="562" spans="1:10" ht="15.75" hidden="1" x14ac:dyDescent="0.25">
      <c r="A562" s="75"/>
      <c r="B562" s="892"/>
      <c r="C562" s="1101"/>
      <c r="D562" s="1102"/>
      <c r="E562" s="71" t="s">
        <v>97</v>
      </c>
      <c r="F562" s="76"/>
      <c r="G562" s="47" t="e">
        <f t="shared" si="135"/>
        <v>#DIV/0!</v>
      </c>
      <c r="H562" s="47"/>
      <c r="I562" s="47"/>
      <c r="J562" s="47"/>
    </row>
    <row r="563" spans="1:10" ht="15.75" hidden="1" x14ac:dyDescent="0.25">
      <c r="A563" s="75"/>
      <c r="B563" s="892"/>
      <c r="C563" s="1101"/>
      <c r="D563" s="1102"/>
      <c r="E563" s="71" t="s">
        <v>97</v>
      </c>
      <c r="F563" s="76"/>
      <c r="G563" s="47" t="e">
        <f t="shared" si="135"/>
        <v>#DIV/0!</v>
      </c>
      <c r="H563" s="47"/>
      <c r="I563" s="47"/>
      <c r="J563" s="47"/>
    </row>
    <row r="564" spans="1:10" ht="15.75" hidden="1" x14ac:dyDescent="0.25">
      <c r="A564" s="75"/>
      <c r="B564" s="892"/>
      <c r="C564" s="1101"/>
      <c r="D564" s="1102"/>
      <c r="E564" s="71" t="s">
        <v>97</v>
      </c>
      <c r="F564" s="76"/>
      <c r="G564" s="47" t="e">
        <f t="shared" si="135"/>
        <v>#DIV/0!</v>
      </c>
      <c r="H564" s="47"/>
      <c r="I564" s="47"/>
      <c r="J564" s="47"/>
    </row>
    <row r="565" spans="1:10" ht="15.75" hidden="1" x14ac:dyDescent="0.25">
      <c r="A565" s="75"/>
      <c r="B565" s="895"/>
      <c r="C565" s="896"/>
      <c r="D565" s="896"/>
      <c r="E565" s="71" t="s">
        <v>97</v>
      </c>
      <c r="F565" s="76"/>
      <c r="G565" s="47" t="e">
        <f t="shared" si="135"/>
        <v>#DIV/0!</v>
      </c>
      <c r="H565" s="47"/>
      <c r="I565" s="47"/>
      <c r="J565" s="47"/>
    </row>
    <row r="566" spans="1:10" ht="15.75" hidden="1" x14ac:dyDescent="0.25">
      <c r="A566" s="75"/>
      <c r="B566" s="883"/>
      <c r="C566" s="884"/>
      <c r="D566" s="885"/>
      <c r="E566" s="71" t="s">
        <v>97</v>
      </c>
      <c r="F566" s="76"/>
      <c r="G566" s="47" t="e">
        <f t="shared" si="135"/>
        <v>#DIV/0!</v>
      </c>
      <c r="H566" s="47"/>
      <c r="I566" s="47"/>
      <c r="J566" s="47"/>
    </row>
    <row r="567" spans="1:10" ht="15.75" hidden="1" x14ac:dyDescent="0.25">
      <c r="A567" s="75"/>
      <c r="B567" s="883"/>
      <c r="C567" s="884"/>
      <c r="D567" s="885"/>
      <c r="E567" s="71" t="s">
        <v>97</v>
      </c>
      <c r="F567" s="76"/>
      <c r="G567" s="47" t="e">
        <f t="shared" si="135"/>
        <v>#DIV/0!</v>
      </c>
      <c r="H567" s="47"/>
      <c r="I567" s="47"/>
      <c r="J567" s="47"/>
    </row>
    <row r="568" spans="1:10" ht="15.75" hidden="1" x14ac:dyDescent="0.25">
      <c r="A568" s="75"/>
      <c r="B568" s="883"/>
      <c r="C568" s="884"/>
      <c r="D568" s="885"/>
      <c r="E568" s="71" t="s">
        <v>97</v>
      </c>
      <c r="F568" s="76"/>
      <c r="G568" s="47" t="e">
        <f t="shared" si="135"/>
        <v>#DIV/0!</v>
      </c>
      <c r="H568" s="47"/>
      <c r="I568" s="47"/>
      <c r="J568" s="47"/>
    </row>
    <row r="569" spans="1:10" s="107" customFormat="1" ht="15.75" x14ac:dyDescent="0.25">
      <c r="A569" s="328"/>
      <c r="B569" s="927" t="s">
        <v>72</v>
      </c>
      <c r="C569" s="928"/>
      <c r="D569" s="929"/>
      <c r="E569" s="329"/>
      <c r="F569" s="330"/>
      <c r="G569" s="306"/>
      <c r="H569" s="306">
        <f>SUM(H556:H568)</f>
        <v>34600</v>
      </c>
      <c r="I569" s="306">
        <f t="shared" ref="I569:J569" si="136">SUM(I556:I568)</f>
        <v>34600</v>
      </c>
      <c r="J569" s="306">
        <f t="shared" si="136"/>
        <v>34600</v>
      </c>
    </row>
    <row r="570" spans="1:10" s="327" customFormat="1" ht="15.75" hidden="1" x14ac:dyDescent="0.25">
      <c r="A570" s="103">
        <v>2</v>
      </c>
      <c r="B570" s="911" t="s">
        <v>73</v>
      </c>
      <c r="C570" s="912"/>
      <c r="D570" s="913"/>
      <c r="E570" s="237" t="s">
        <v>118</v>
      </c>
      <c r="F570" s="238" t="s">
        <v>118</v>
      </c>
      <c r="G570" s="239" t="s">
        <v>118</v>
      </c>
      <c r="H570" s="239" t="s">
        <v>118</v>
      </c>
      <c r="I570" s="239" t="s">
        <v>118</v>
      </c>
      <c r="J570" s="239" t="s">
        <v>118</v>
      </c>
    </row>
    <row r="571" spans="1:10" ht="15.75" hidden="1" x14ac:dyDescent="0.25">
      <c r="A571" s="75"/>
      <c r="B571" s="895"/>
      <c r="C571" s="896"/>
      <c r="D571" s="956"/>
      <c r="E571" s="71" t="s">
        <v>97</v>
      </c>
      <c r="F571" s="52"/>
      <c r="G571" s="403" t="e">
        <f t="shared" si="135"/>
        <v>#DIV/0!</v>
      </c>
      <c r="H571" s="47"/>
      <c r="I571" s="47"/>
      <c r="J571" s="47"/>
    </row>
    <row r="572" spans="1:10" ht="15.75" hidden="1" x14ac:dyDescent="0.25">
      <c r="A572" s="75"/>
      <c r="B572" s="892"/>
      <c r="C572" s="1101"/>
      <c r="D572" s="1102"/>
      <c r="E572" s="71" t="s">
        <v>97</v>
      </c>
      <c r="F572" s="52"/>
      <c r="G572" s="403" t="e">
        <f t="shared" si="135"/>
        <v>#DIV/0!</v>
      </c>
      <c r="H572" s="47"/>
      <c r="I572" s="47"/>
      <c r="J572" s="47"/>
    </row>
    <row r="573" spans="1:10" ht="15.75" hidden="1" x14ac:dyDescent="0.25">
      <c r="A573" s="75"/>
      <c r="B573" s="892"/>
      <c r="C573" s="1101"/>
      <c r="D573" s="1102"/>
      <c r="E573" s="71" t="s">
        <v>97</v>
      </c>
      <c r="F573" s="52"/>
      <c r="G573" s="403" t="e">
        <f t="shared" si="135"/>
        <v>#DIV/0!</v>
      </c>
      <c r="H573" s="47"/>
      <c r="I573" s="47"/>
      <c r="J573" s="47"/>
    </row>
    <row r="574" spans="1:10" ht="15.75" hidden="1" x14ac:dyDescent="0.25">
      <c r="A574" s="75"/>
      <c r="B574" s="892"/>
      <c r="C574" s="1101"/>
      <c r="D574" s="1102"/>
      <c r="E574" s="71" t="s">
        <v>97</v>
      </c>
      <c r="F574" s="52"/>
      <c r="G574" s="403" t="e">
        <f t="shared" si="135"/>
        <v>#DIV/0!</v>
      </c>
      <c r="H574" s="47"/>
      <c r="I574" s="47"/>
      <c r="J574" s="47"/>
    </row>
    <row r="575" spans="1:10" ht="15.75" hidden="1" x14ac:dyDescent="0.25">
      <c r="A575" s="75"/>
      <c r="B575" s="892"/>
      <c r="C575" s="1101"/>
      <c r="D575" s="1102"/>
      <c r="E575" s="71" t="s">
        <v>97</v>
      </c>
      <c r="F575" s="52"/>
      <c r="G575" s="403" t="e">
        <f t="shared" si="135"/>
        <v>#DIV/0!</v>
      </c>
      <c r="H575" s="47"/>
      <c r="I575" s="47"/>
      <c r="J575" s="47"/>
    </row>
    <row r="576" spans="1:10" ht="15.75" hidden="1" x14ac:dyDescent="0.25">
      <c r="A576" s="75"/>
      <c r="B576" s="895"/>
      <c r="C576" s="896"/>
      <c r="D576" s="956"/>
      <c r="E576" s="71" t="s">
        <v>97</v>
      </c>
      <c r="F576" s="52"/>
      <c r="G576" s="403" t="e">
        <f t="shared" si="135"/>
        <v>#DIV/0!</v>
      </c>
      <c r="H576" s="47"/>
      <c r="I576" s="47"/>
      <c r="J576" s="47"/>
    </row>
    <row r="577" spans="1:10" ht="15.75" hidden="1" x14ac:dyDescent="0.25">
      <c r="A577" s="75"/>
      <c r="B577" s="895"/>
      <c r="C577" s="896"/>
      <c r="D577" s="956"/>
      <c r="E577" s="71" t="s">
        <v>97</v>
      </c>
      <c r="F577" s="52"/>
      <c r="G577" s="403" t="e">
        <f t="shared" si="135"/>
        <v>#DIV/0!</v>
      </c>
      <c r="H577" s="47"/>
      <c r="I577" s="47"/>
      <c r="J577" s="47"/>
    </row>
    <row r="578" spans="1:10" ht="15.75" hidden="1" x14ac:dyDescent="0.25">
      <c r="A578" s="75"/>
      <c r="B578" s="1103"/>
      <c r="C578" s="1104"/>
      <c r="D578" s="1105"/>
      <c r="E578" s="71" t="s">
        <v>97</v>
      </c>
      <c r="F578" s="52"/>
      <c r="G578" s="403" t="e">
        <f t="shared" si="135"/>
        <v>#DIV/0!</v>
      </c>
      <c r="H578" s="47"/>
      <c r="I578" s="47"/>
      <c r="J578" s="47"/>
    </row>
    <row r="579" spans="1:10" ht="15.75" hidden="1" x14ac:dyDescent="0.25">
      <c r="A579" s="75"/>
      <c r="B579" s="889"/>
      <c r="C579" s="890"/>
      <c r="D579" s="891"/>
      <c r="E579" s="71" t="s">
        <v>97</v>
      </c>
      <c r="F579" s="52"/>
      <c r="G579" s="403" t="e">
        <f t="shared" si="135"/>
        <v>#DIV/0!</v>
      </c>
      <c r="H579" s="47"/>
      <c r="I579" s="47"/>
      <c r="J579" s="47"/>
    </row>
    <row r="580" spans="1:10" ht="15.75" hidden="1" x14ac:dyDescent="0.25">
      <c r="A580" s="75"/>
      <c r="B580" s="889"/>
      <c r="C580" s="890"/>
      <c r="D580" s="891"/>
      <c r="E580" s="71" t="s">
        <v>97</v>
      </c>
      <c r="F580" s="52"/>
      <c r="G580" s="403" t="e">
        <f t="shared" si="135"/>
        <v>#DIV/0!</v>
      </c>
      <c r="H580" s="47"/>
      <c r="I580" s="47"/>
      <c r="J580" s="47"/>
    </row>
    <row r="581" spans="1:10" ht="15.75" hidden="1" x14ac:dyDescent="0.25">
      <c r="A581" s="75"/>
      <c r="B581" s="889"/>
      <c r="C581" s="890"/>
      <c r="D581" s="891"/>
      <c r="E581" s="71" t="s">
        <v>97</v>
      </c>
      <c r="F581" s="52"/>
      <c r="G581" s="403" t="e">
        <f t="shared" si="135"/>
        <v>#DIV/0!</v>
      </c>
      <c r="H581" s="47"/>
      <c r="I581" s="47"/>
      <c r="J581" s="47"/>
    </row>
    <row r="582" spans="1:10" ht="15.75" hidden="1" x14ac:dyDescent="0.25">
      <c r="A582" s="75"/>
      <c r="B582" s="889"/>
      <c r="C582" s="890"/>
      <c r="D582" s="891"/>
      <c r="E582" s="71" t="s">
        <v>97</v>
      </c>
      <c r="F582" s="52"/>
      <c r="G582" s="403" t="e">
        <f t="shared" si="135"/>
        <v>#DIV/0!</v>
      </c>
      <c r="H582" s="47"/>
      <c r="I582" s="47"/>
      <c r="J582" s="47"/>
    </row>
    <row r="583" spans="1:10" ht="15.75" hidden="1" x14ac:dyDescent="0.25">
      <c r="A583" s="75"/>
      <c r="B583" s="889"/>
      <c r="C583" s="890"/>
      <c r="D583" s="891"/>
      <c r="E583" s="71" t="s">
        <v>97</v>
      </c>
      <c r="F583" s="52"/>
      <c r="G583" s="403" t="e">
        <f t="shared" si="135"/>
        <v>#DIV/0!</v>
      </c>
      <c r="H583" s="47"/>
      <c r="I583" s="47"/>
      <c r="J583" s="47"/>
    </row>
    <row r="584" spans="1:10" ht="15.75" hidden="1" x14ac:dyDescent="0.25">
      <c r="A584" s="75"/>
      <c r="B584" s="889"/>
      <c r="C584" s="890"/>
      <c r="D584" s="891"/>
      <c r="E584" s="71" t="s">
        <v>97</v>
      </c>
      <c r="F584" s="52"/>
      <c r="G584" s="403" t="e">
        <f t="shared" si="135"/>
        <v>#DIV/0!</v>
      </c>
      <c r="H584" s="47"/>
      <c r="I584" s="47"/>
      <c r="J584" s="47"/>
    </row>
    <row r="585" spans="1:10" ht="15.75" hidden="1" x14ac:dyDescent="0.25">
      <c r="A585" s="75"/>
      <c r="B585" s="892"/>
      <c r="C585" s="893"/>
      <c r="D585" s="894"/>
      <c r="E585" s="71" t="s">
        <v>97</v>
      </c>
      <c r="F585" s="52"/>
      <c r="G585" s="403" t="e">
        <f t="shared" ref="G585:G630" si="137">H585/F585</f>
        <v>#DIV/0!</v>
      </c>
      <c r="H585" s="47"/>
      <c r="I585" s="47"/>
      <c r="J585" s="47"/>
    </row>
    <row r="586" spans="1:10" ht="15.75" hidden="1" x14ac:dyDescent="0.25">
      <c r="A586" s="75"/>
      <c r="B586" s="895"/>
      <c r="C586" s="896"/>
      <c r="D586" s="896"/>
      <c r="E586" s="71" t="s">
        <v>97</v>
      </c>
      <c r="F586" s="52"/>
      <c r="G586" s="403" t="e">
        <f t="shared" si="137"/>
        <v>#DIV/0!</v>
      </c>
      <c r="H586" s="47"/>
      <c r="I586" s="47"/>
      <c r="J586" s="47"/>
    </row>
    <row r="587" spans="1:10" ht="15.75" hidden="1" x14ac:dyDescent="0.25">
      <c r="A587" s="75"/>
      <c r="B587" s="895"/>
      <c r="C587" s="896"/>
      <c r="D587" s="896"/>
      <c r="E587" s="71" t="s">
        <v>97</v>
      </c>
      <c r="F587" s="52"/>
      <c r="G587" s="403" t="e">
        <f t="shared" si="137"/>
        <v>#DIV/0!</v>
      </c>
      <c r="H587" s="47"/>
      <c r="I587" s="47"/>
      <c r="J587" s="47"/>
    </row>
    <row r="588" spans="1:10" ht="15.75" hidden="1" x14ac:dyDescent="0.25">
      <c r="A588" s="75"/>
      <c r="B588" s="889"/>
      <c r="C588" s="890"/>
      <c r="D588" s="891"/>
      <c r="E588" s="71" t="s">
        <v>97</v>
      </c>
      <c r="F588" s="52"/>
      <c r="G588" s="403" t="e">
        <f t="shared" si="137"/>
        <v>#DIV/0!</v>
      </c>
      <c r="H588" s="47"/>
      <c r="I588" s="47"/>
      <c r="J588" s="47"/>
    </row>
    <row r="589" spans="1:10" ht="15.75" hidden="1" x14ac:dyDescent="0.25">
      <c r="A589" s="75"/>
      <c r="B589" s="889"/>
      <c r="C589" s="890"/>
      <c r="D589" s="891"/>
      <c r="E589" s="71" t="s">
        <v>97</v>
      </c>
      <c r="F589" s="52"/>
      <c r="G589" s="403" t="e">
        <f t="shared" si="137"/>
        <v>#DIV/0!</v>
      </c>
      <c r="H589" s="47"/>
      <c r="I589" s="47"/>
      <c r="J589" s="47"/>
    </row>
    <row r="590" spans="1:10" ht="15.75" hidden="1" x14ac:dyDescent="0.25">
      <c r="A590" s="75"/>
      <c r="B590" s="889"/>
      <c r="C590" s="890"/>
      <c r="D590" s="891"/>
      <c r="E590" s="71" t="s">
        <v>97</v>
      </c>
      <c r="F590" s="52"/>
      <c r="G590" s="403" t="e">
        <f t="shared" si="137"/>
        <v>#DIV/0!</v>
      </c>
      <c r="H590" s="47"/>
      <c r="I590" s="47"/>
      <c r="J590" s="47"/>
    </row>
    <row r="591" spans="1:10" ht="15.75" hidden="1" x14ac:dyDescent="0.25">
      <c r="A591" s="75"/>
      <c r="B591" s="889"/>
      <c r="C591" s="890"/>
      <c r="D591" s="891"/>
      <c r="E591" s="71" t="s">
        <v>97</v>
      </c>
      <c r="F591" s="52"/>
      <c r="G591" s="403" t="e">
        <f t="shared" si="137"/>
        <v>#DIV/0!</v>
      </c>
      <c r="H591" s="47"/>
      <c r="I591" s="47"/>
      <c r="J591" s="47"/>
    </row>
    <row r="592" spans="1:10" ht="15.75" hidden="1" x14ac:dyDescent="0.25">
      <c r="A592" s="75"/>
      <c r="B592" s="892"/>
      <c r="C592" s="893"/>
      <c r="D592" s="894"/>
      <c r="E592" s="71" t="s">
        <v>97</v>
      </c>
      <c r="F592" s="52"/>
      <c r="G592" s="403" t="e">
        <f t="shared" si="137"/>
        <v>#DIV/0!</v>
      </c>
      <c r="H592" s="47"/>
      <c r="I592" s="47"/>
      <c r="J592" s="47"/>
    </row>
    <row r="593" spans="1:10" ht="15.75" hidden="1" x14ac:dyDescent="0.25">
      <c r="A593" s="75"/>
      <c r="B593" s="895"/>
      <c r="C593" s="896"/>
      <c r="D593" s="896"/>
      <c r="E593" s="71" t="s">
        <v>97</v>
      </c>
      <c r="F593" s="52"/>
      <c r="G593" s="403" t="e">
        <f t="shared" si="137"/>
        <v>#DIV/0!</v>
      </c>
      <c r="H593" s="47"/>
      <c r="I593" s="47"/>
      <c r="J593" s="47"/>
    </row>
    <row r="594" spans="1:10" ht="15.75" hidden="1" x14ac:dyDescent="0.25">
      <c r="A594" s="75"/>
      <c r="B594" s="895"/>
      <c r="C594" s="896"/>
      <c r="D594" s="896"/>
      <c r="E594" s="71" t="s">
        <v>97</v>
      </c>
      <c r="F594" s="52"/>
      <c r="G594" s="403" t="e">
        <f t="shared" si="137"/>
        <v>#DIV/0!</v>
      </c>
      <c r="H594" s="47"/>
      <c r="I594" s="47"/>
      <c r="J594" s="47"/>
    </row>
    <row r="595" spans="1:10" ht="15.75" hidden="1" x14ac:dyDescent="0.25">
      <c r="A595" s="75"/>
      <c r="B595" s="889"/>
      <c r="C595" s="890"/>
      <c r="D595" s="891"/>
      <c r="E595" s="71" t="s">
        <v>97</v>
      </c>
      <c r="F595" s="52"/>
      <c r="G595" s="403" t="e">
        <f t="shared" si="137"/>
        <v>#DIV/0!</v>
      </c>
      <c r="H595" s="47"/>
      <c r="I595" s="47"/>
      <c r="J595" s="47"/>
    </row>
    <row r="596" spans="1:10" ht="15.75" hidden="1" x14ac:dyDescent="0.25">
      <c r="A596" s="75"/>
      <c r="B596" s="889"/>
      <c r="C596" s="890"/>
      <c r="D596" s="891"/>
      <c r="E596" s="71" t="s">
        <v>97</v>
      </c>
      <c r="F596" s="52"/>
      <c r="G596" s="403" t="e">
        <f t="shared" si="137"/>
        <v>#DIV/0!</v>
      </c>
      <c r="H596" s="47"/>
      <c r="I596" s="47"/>
      <c r="J596" s="47"/>
    </row>
    <row r="597" spans="1:10" ht="15.75" hidden="1" x14ac:dyDescent="0.25">
      <c r="A597" s="75"/>
      <c r="B597" s="889"/>
      <c r="C597" s="890"/>
      <c r="D597" s="891"/>
      <c r="E597" s="71" t="s">
        <v>97</v>
      </c>
      <c r="F597" s="52"/>
      <c r="G597" s="403" t="e">
        <f t="shared" si="137"/>
        <v>#DIV/0!</v>
      </c>
      <c r="H597" s="47"/>
      <c r="I597" s="47"/>
      <c r="J597" s="47"/>
    </row>
    <row r="598" spans="1:10" ht="15.75" hidden="1" x14ac:dyDescent="0.25">
      <c r="A598" s="75"/>
      <c r="B598" s="889"/>
      <c r="C598" s="890"/>
      <c r="D598" s="891"/>
      <c r="E598" s="71" t="s">
        <v>97</v>
      </c>
      <c r="F598" s="52"/>
      <c r="G598" s="403" t="e">
        <f t="shared" si="137"/>
        <v>#DIV/0!</v>
      </c>
      <c r="H598" s="47"/>
      <c r="I598" s="47"/>
      <c r="J598" s="47"/>
    </row>
    <row r="599" spans="1:10" ht="15.75" hidden="1" x14ac:dyDescent="0.25">
      <c r="A599" s="75"/>
      <c r="B599" s="889"/>
      <c r="C599" s="890"/>
      <c r="D599" s="891"/>
      <c r="E599" s="71" t="s">
        <v>97</v>
      </c>
      <c r="F599" s="52"/>
      <c r="G599" s="403" t="e">
        <f t="shared" si="137"/>
        <v>#DIV/0!</v>
      </c>
      <c r="H599" s="47"/>
      <c r="I599" s="47"/>
      <c r="J599" s="47"/>
    </row>
    <row r="600" spans="1:10" ht="15.75" hidden="1" x14ac:dyDescent="0.25">
      <c r="A600" s="75"/>
      <c r="B600" s="889"/>
      <c r="C600" s="890"/>
      <c r="D600" s="891"/>
      <c r="E600" s="71" t="s">
        <v>97</v>
      </c>
      <c r="F600" s="52"/>
      <c r="G600" s="403" t="e">
        <f t="shared" si="137"/>
        <v>#DIV/0!</v>
      </c>
      <c r="H600" s="47"/>
      <c r="I600" s="47"/>
      <c r="J600" s="47"/>
    </row>
    <row r="601" spans="1:10" ht="15.75" hidden="1" x14ac:dyDescent="0.25">
      <c r="A601" s="75"/>
      <c r="B601" s="889"/>
      <c r="C601" s="890"/>
      <c r="D601" s="891"/>
      <c r="E601" s="71" t="s">
        <v>97</v>
      </c>
      <c r="F601" s="52"/>
      <c r="G601" s="403" t="e">
        <f t="shared" si="137"/>
        <v>#DIV/0!</v>
      </c>
      <c r="H601" s="47"/>
      <c r="I601" s="47"/>
      <c r="J601" s="47"/>
    </row>
    <row r="602" spans="1:10" ht="15.75" hidden="1" x14ac:dyDescent="0.25">
      <c r="A602" s="75"/>
      <c r="B602" s="889"/>
      <c r="C602" s="890"/>
      <c r="D602" s="891"/>
      <c r="E602" s="71" t="s">
        <v>97</v>
      </c>
      <c r="F602" s="52"/>
      <c r="G602" s="403" t="e">
        <f t="shared" si="137"/>
        <v>#DIV/0!</v>
      </c>
      <c r="H602" s="47"/>
      <c r="I602" s="47"/>
      <c r="J602" s="47"/>
    </row>
    <row r="603" spans="1:10" ht="15.75" hidden="1" x14ac:dyDescent="0.25">
      <c r="A603" s="75"/>
      <c r="B603" s="889"/>
      <c r="C603" s="890"/>
      <c r="D603" s="891"/>
      <c r="E603" s="71" t="s">
        <v>97</v>
      </c>
      <c r="F603" s="52"/>
      <c r="G603" s="403" t="e">
        <f t="shared" si="137"/>
        <v>#DIV/0!</v>
      </c>
      <c r="H603" s="47"/>
      <c r="I603" s="47"/>
      <c r="J603" s="47"/>
    </row>
    <row r="604" spans="1:10" ht="15.75" hidden="1" x14ac:dyDescent="0.25">
      <c r="A604" s="75"/>
      <c r="B604" s="889"/>
      <c r="C604" s="890"/>
      <c r="D604" s="891"/>
      <c r="E604" s="71" t="s">
        <v>97</v>
      </c>
      <c r="F604" s="52"/>
      <c r="G604" s="403" t="e">
        <f t="shared" ref="G604:G615" si="138">H604/F604</f>
        <v>#DIV/0!</v>
      </c>
      <c r="H604" s="47"/>
      <c r="I604" s="47"/>
      <c r="J604" s="47"/>
    </row>
    <row r="605" spans="1:10" ht="15.75" hidden="1" x14ac:dyDescent="0.25">
      <c r="A605" s="75"/>
      <c r="B605" s="889"/>
      <c r="C605" s="890"/>
      <c r="D605" s="891"/>
      <c r="E605" s="71" t="s">
        <v>97</v>
      </c>
      <c r="F605" s="52"/>
      <c r="G605" s="403" t="e">
        <f t="shared" si="138"/>
        <v>#DIV/0!</v>
      </c>
      <c r="H605" s="47"/>
      <c r="I605" s="47"/>
      <c r="J605" s="47"/>
    </row>
    <row r="606" spans="1:10" ht="15.75" hidden="1" x14ac:dyDescent="0.25">
      <c r="A606" s="75"/>
      <c r="B606" s="889"/>
      <c r="C606" s="890"/>
      <c r="D606" s="891"/>
      <c r="E606" s="71" t="s">
        <v>97</v>
      </c>
      <c r="F606" s="52"/>
      <c r="G606" s="403" t="e">
        <f t="shared" si="138"/>
        <v>#DIV/0!</v>
      </c>
      <c r="H606" s="47"/>
      <c r="I606" s="47"/>
      <c r="J606" s="47"/>
    </row>
    <row r="607" spans="1:10" ht="15.75" hidden="1" x14ac:dyDescent="0.25">
      <c r="A607" s="75"/>
      <c r="B607" s="889"/>
      <c r="C607" s="890"/>
      <c r="D607" s="891"/>
      <c r="E607" s="71" t="s">
        <v>97</v>
      </c>
      <c r="F607" s="52"/>
      <c r="G607" s="403" t="e">
        <f t="shared" si="138"/>
        <v>#DIV/0!</v>
      </c>
      <c r="H607" s="47"/>
      <c r="I607" s="47"/>
      <c r="J607" s="47"/>
    </row>
    <row r="608" spans="1:10" ht="15.75" hidden="1" x14ac:dyDescent="0.25">
      <c r="A608" s="75"/>
      <c r="B608" s="889"/>
      <c r="C608" s="890"/>
      <c r="D608" s="891"/>
      <c r="E608" s="71" t="s">
        <v>97</v>
      </c>
      <c r="F608" s="52"/>
      <c r="G608" s="403" t="e">
        <f t="shared" si="138"/>
        <v>#DIV/0!</v>
      </c>
      <c r="H608" s="47"/>
      <c r="I608" s="47"/>
      <c r="J608" s="47"/>
    </row>
    <row r="609" spans="1:10" ht="15.75" hidden="1" x14ac:dyDescent="0.25">
      <c r="A609" s="75"/>
      <c r="B609" s="889"/>
      <c r="C609" s="890"/>
      <c r="D609" s="891"/>
      <c r="E609" s="71" t="s">
        <v>97</v>
      </c>
      <c r="F609" s="52"/>
      <c r="G609" s="403" t="e">
        <f t="shared" si="138"/>
        <v>#DIV/0!</v>
      </c>
      <c r="H609" s="47"/>
      <c r="I609" s="47"/>
      <c r="J609" s="47"/>
    </row>
    <row r="610" spans="1:10" ht="15.75" hidden="1" x14ac:dyDescent="0.25">
      <c r="A610" s="75"/>
      <c r="B610" s="889"/>
      <c r="C610" s="890"/>
      <c r="D610" s="891"/>
      <c r="E610" s="71" t="s">
        <v>97</v>
      </c>
      <c r="F610" s="52"/>
      <c r="G610" s="403" t="e">
        <f t="shared" si="138"/>
        <v>#DIV/0!</v>
      </c>
      <c r="H610" s="47"/>
      <c r="I610" s="47"/>
      <c r="J610" s="47"/>
    </row>
    <row r="611" spans="1:10" ht="15.75" hidden="1" x14ac:dyDescent="0.25">
      <c r="A611" s="75"/>
      <c r="B611" s="889"/>
      <c r="C611" s="890"/>
      <c r="D611" s="891"/>
      <c r="E611" s="71" t="s">
        <v>97</v>
      </c>
      <c r="F611" s="52"/>
      <c r="G611" s="403" t="e">
        <f t="shared" si="138"/>
        <v>#DIV/0!</v>
      </c>
      <c r="H611" s="47"/>
      <c r="I611" s="47"/>
      <c r="J611" s="47"/>
    </row>
    <row r="612" spans="1:10" ht="15.75" hidden="1" x14ac:dyDescent="0.25">
      <c r="A612" s="75"/>
      <c r="B612" s="892"/>
      <c r="C612" s="893"/>
      <c r="D612" s="894"/>
      <c r="E612" s="71" t="s">
        <v>97</v>
      </c>
      <c r="F612" s="52"/>
      <c r="G612" s="403" t="e">
        <f t="shared" si="138"/>
        <v>#DIV/0!</v>
      </c>
      <c r="H612" s="47"/>
      <c r="I612" s="47"/>
      <c r="J612" s="47"/>
    </row>
    <row r="613" spans="1:10" ht="15.75" hidden="1" x14ac:dyDescent="0.25">
      <c r="A613" s="75"/>
      <c r="B613" s="895"/>
      <c r="C613" s="896"/>
      <c r="D613" s="896"/>
      <c r="E613" s="71" t="s">
        <v>97</v>
      </c>
      <c r="F613" s="52"/>
      <c r="G613" s="403" t="e">
        <f t="shared" si="138"/>
        <v>#DIV/0!</v>
      </c>
      <c r="H613" s="47"/>
      <c r="I613" s="47"/>
      <c r="J613" s="47"/>
    </row>
    <row r="614" spans="1:10" ht="15.75" hidden="1" x14ac:dyDescent="0.25">
      <c r="A614" s="75"/>
      <c r="B614" s="895"/>
      <c r="C614" s="896"/>
      <c r="D614" s="896"/>
      <c r="E614" s="71" t="s">
        <v>97</v>
      </c>
      <c r="F614" s="52"/>
      <c r="G614" s="403" t="e">
        <f t="shared" si="138"/>
        <v>#DIV/0!</v>
      </c>
      <c r="H614" s="47"/>
      <c r="I614" s="47"/>
      <c r="J614" s="47"/>
    </row>
    <row r="615" spans="1:10" ht="15.75" hidden="1" x14ac:dyDescent="0.25">
      <c r="A615" s="75"/>
      <c r="B615" s="889"/>
      <c r="C615" s="890"/>
      <c r="D615" s="891"/>
      <c r="E615" s="71" t="s">
        <v>97</v>
      </c>
      <c r="F615" s="52"/>
      <c r="G615" s="403" t="e">
        <f t="shared" si="138"/>
        <v>#DIV/0!</v>
      </c>
      <c r="H615" s="47"/>
      <c r="I615" s="47"/>
      <c r="J615" s="47"/>
    </row>
    <row r="616" spans="1:10" ht="15.75" hidden="1" x14ac:dyDescent="0.25">
      <c r="A616" s="75"/>
      <c r="B616" s="889"/>
      <c r="C616" s="890"/>
      <c r="D616" s="891"/>
      <c r="E616" s="71" t="s">
        <v>97</v>
      </c>
      <c r="F616" s="52"/>
      <c r="G616" s="403" t="e">
        <f t="shared" ref="G616:G621" si="139">H616/F616</f>
        <v>#DIV/0!</v>
      </c>
      <c r="H616" s="47"/>
      <c r="I616" s="47"/>
      <c r="J616" s="47"/>
    </row>
    <row r="617" spans="1:10" ht="15.75" hidden="1" x14ac:dyDescent="0.25">
      <c r="A617" s="75"/>
      <c r="B617" s="889"/>
      <c r="C617" s="890"/>
      <c r="D617" s="891"/>
      <c r="E617" s="71" t="s">
        <v>97</v>
      </c>
      <c r="F617" s="52"/>
      <c r="G617" s="403" t="e">
        <f t="shared" si="139"/>
        <v>#DIV/0!</v>
      </c>
      <c r="H617" s="47"/>
      <c r="I617" s="47"/>
      <c r="J617" s="47"/>
    </row>
    <row r="618" spans="1:10" ht="15.75" hidden="1" x14ac:dyDescent="0.25">
      <c r="A618" s="75"/>
      <c r="B618" s="889"/>
      <c r="C618" s="890"/>
      <c r="D618" s="891"/>
      <c r="E618" s="71" t="s">
        <v>97</v>
      </c>
      <c r="F618" s="52"/>
      <c r="G618" s="403" t="e">
        <f t="shared" si="139"/>
        <v>#DIV/0!</v>
      </c>
      <c r="H618" s="47"/>
      <c r="I618" s="47"/>
      <c r="J618" s="47"/>
    </row>
    <row r="619" spans="1:10" ht="15.75" hidden="1" x14ac:dyDescent="0.25">
      <c r="A619" s="75"/>
      <c r="B619" s="889"/>
      <c r="C619" s="890"/>
      <c r="D619" s="891"/>
      <c r="E619" s="71" t="s">
        <v>97</v>
      </c>
      <c r="F619" s="52"/>
      <c r="G619" s="403" t="e">
        <f t="shared" si="139"/>
        <v>#DIV/0!</v>
      </c>
      <c r="H619" s="47"/>
      <c r="I619" s="47"/>
      <c r="J619" s="47"/>
    </row>
    <row r="620" spans="1:10" ht="15.75" hidden="1" x14ac:dyDescent="0.25">
      <c r="A620" s="75"/>
      <c r="B620" s="1100"/>
      <c r="C620" s="1100"/>
      <c r="D620" s="1100"/>
      <c r="E620" s="71" t="s">
        <v>97</v>
      </c>
      <c r="F620" s="52"/>
      <c r="G620" s="403" t="e">
        <f t="shared" si="139"/>
        <v>#DIV/0!</v>
      </c>
      <c r="H620" s="47"/>
      <c r="I620" s="47"/>
      <c r="J620" s="47"/>
    </row>
    <row r="621" spans="1:10" ht="15.75" hidden="1" x14ac:dyDescent="0.25">
      <c r="A621" s="75"/>
      <c r="B621" s="889"/>
      <c r="C621" s="890"/>
      <c r="D621" s="891"/>
      <c r="E621" s="71" t="s">
        <v>97</v>
      </c>
      <c r="F621" s="52"/>
      <c r="G621" s="403" t="e">
        <f t="shared" si="139"/>
        <v>#DIV/0!</v>
      </c>
      <c r="H621" s="47"/>
      <c r="I621" s="47"/>
      <c r="J621" s="47"/>
    </row>
    <row r="622" spans="1:10" ht="15.75" hidden="1" x14ac:dyDescent="0.25">
      <c r="A622" s="75"/>
      <c r="B622" s="889"/>
      <c r="C622" s="890"/>
      <c r="D622" s="891"/>
      <c r="E622" s="71" t="s">
        <v>97</v>
      </c>
      <c r="F622" s="52"/>
      <c r="G622" s="403" t="e">
        <f t="shared" si="137"/>
        <v>#DIV/0!</v>
      </c>
      <c r="H622" s="47"/>
      <c r="I622" s="47"/>
      <c r="J622" s="47"/>
    </row>
    <row r="623" spans="1:10" ht="15.75" hidden="1" x14ac:dyDescent="0.25">
      <c r="A623" s="75"/>
      <c r="B623" s="889"/>
      <c r="C623" s="890"/>
      <c r="D623" s="891"/>
      <c r="E623" s="71" t="s">
        <v>97</v>
      </c>
      <c r="F623" s="52"/>
      <c r="G623" s="403" t="e">
        <f t="shared" si="137"/>
        <v>#DIV/0!</v>
      </c>
      <c r="H623" s="47"/>
      <c r="I623" s="47"/>
      <c r="J623" s="47"/>
    </row>
    <row r="624" spans="1:10" ht="15.75" hidden="1" x14ac:dyDescent="0.25">
      <c r="A624" s="75"/>
      <c r="B624" s="1100"/>
      <c r="C624" s="1100"/>
      <c r="D624" s="1100"/>
      <c r="E624" s="71" t="s">
        <v>97</v>
      </c>
      <c r="F624" s="52"/>
      <c r="G624" s="403" t="e">
        <f t="shared" si="137"/>
        <v>#DIV/0!</v>
      </c>
      <c r="H624" s="47"/>
      <c r="I624" s="47"/>
      <c r="J624" s="47"/>
    </row>
    <row r="625" spans="1:10" ht="15.75" hidden="1" x14ac:dyDescent="0.25">
      <c r="A625" s="75"/>
      <c r="B625" s="889"/>
      <c r="C625" s="890"/>
      <c r="D625" s="891"/>
      <c r="E625" s="71" t="s">
        <v>97</v>
      </c>
      <c r="F625" s="52"/>
      <c r="G625" s="403" t="e">
        <f t="shared" si="137"/>
        <v>#DIV/0!</v>
      </c>
      <c r="H625" s="47"/>
      <c r="I625" s="47"/>
      <c r="J625" s="47"/>
    </row>
    <row r="626" spans="1:10" ht="15.75" hidden="1" x14ac:dyDescent="0.25">
      <c r="A626" s="75"/>
      <c r="B626" s="889"/>
      <c r="C626" s="890"/>
      <c r="D626" s="891"/>
      <c r="E626" s="71" t="s">
        <v>97</v>
      </c>
      <c r="F626" s="52"/>
      <c r="G626" s="403" t="e">
        <f t="shared" si="137"/>
        <v>#DIV/0!</v>
      </c>
      <c r="H626" s="47"/>
      <c r="I626" s="47"/>
      <c r="J626" s="47"/>
    </row>
    <row r="627" spans="1:10" ht="15.75" hidden="1" x14ac:dyDescent="0.25">
      <c r="A627" s="75"/>
      <c r="B627" s="1100"/>
      <c r="C627" s="1100"/>
      <c r="D627" s="1100"/>
      <c r="E627" s="71" t="s">
        <v>97</v>
      </c>
      <c r="F627" s="52"/>
      <c r="G627" s="403" t="e">
        <f t="shared" si="137"/>
        <v>#DIV/0!</v>
      </c>
      <c r="H627" s="47"/>
      <c r="I627" s="47"/>
      <c r="J627" s="47"/>
    </row>
    <row r="628" spans="1:10" ht="15.75" hidden="1" x14ac:dyDescent="0.25">
      <c r="A628" s="75"/>
      <c r="B628" s="1100"/>
      <c r="C628" s="1100"/>
      <c r="D628" s="1100"/>
      <c r="E628" s="71" t="s">
        <v>97</v>
      </c>
      <c r="F628" s="52"/>
      <c r="G628" s="403" t="e">
        <f t="shared" si="137"/>
        <v>#DIV/0!</v>
      </c>
      <c r="H628" s="47"/>
      <c r="I628" s="47"/>
      <c r="J628" s="47"/>
    </row>
    <row r="629" spans="1:10" ht="15.75" hidden="1" x14ac:dyDescent="0.25">
      <c r="A629" s="75"/>
      <c r="B629" s="889"/>
      <c r="C629" s="890"/>
      <c r="D629" s="891"/>
      <c r="E629" s="71" t="s">
        <v>97</v>
      </c>
      <c r="F629" s="52"/>
      <c r="G629" s="403" t="e">
        <f t="shared" si="137"/>
        <v>#DIV/0!</v>
      </c>
      <c r="H629" s="47"/>
      <c r="I629" s="47"/>
      <c r="J629" s="47"/>
    </row>
    <row r="630" spans="1:10" ht="15.75" hidden="1" x14ac:dyDescent="0.25">
      <c r="A630" s="75"/>
      <c r="B630" s="889"/>
      <c r="C630" s="890"/>
      <c r="D630" s="891"/>
      <c r="E630" s="71" t="s">
        <v>97</v>
      </c>
      <c r="F630" s="52"/>
      <c r="G630" s="403" t="e">
        <f t="shared" si="137"/>
        <v>#DIV/0!</v>
      </c>
      <c r="H630" s="47"/>
      <c r="I630" s="47"/>
      <c r="J630" s="47"/>
    </row>
    <row r="631" spans="1:10" ht="15.75" hidden="1" x14ac:dyDescent="0.25">
      <c r="A631" s="75"/>
      <c r="B631" s="1100"/>
      <c r="C631" s="1100"/>
      <c r="D631" s="1100"/>
      <c r="E631" s="71" t="s">
        <v>97</v>
      </c>
      <c r="F631" s="52"/>
      <c r="G631" s="403" t="e">
        <f t="shared" si="135"/>
        <v>#DIV/0!</v>
      </c>
      <c r="H631" s="47"/>
      <c r="I631" s="47"/>
      <c r="J631" s="47"/>
    </row>
    <row r="632" spans="1:10" s="107" customFormat="1" ht="15.75" hidden="1" x14ac:dyDescent="0.25">
      <c r="A632" s="328"/>
      <c r="B632" s="927" t="s">
        <v>72</v>
      </c>
      <c r="C632" s="928"/>
      <c r="D632" s="929"/>
      <c r="E632" s="329"/>
      <c r="F632" s="330"/>
      <c r="G632" s="306"/>
      <c r="H632" s="306">
        <f>SUM(H571:H631)</f>
        <v>0</v>
      </c>
      <c r="I632" s="306">
        <f t="shared" ref="I632:J632" si="140">SUM(I571:I631)</f>
        <v>0</v>
      </c>
      <c r="J632" s="306">
        <f t="shared" si="140"/>
        <v>0</v>
      </c>
    </row>
    <row r="633" spans="1:10" s="327" customFormat="1" ht="27.75" hidden="1" customHeight="1" x14ac:dyDescent="0.25">
      <c r="A633" s="106">
        <v>3</v>
      </c>
      <c r="B633" s="931" t="s">
        <v>151</v>
      </c>
      <c r="C633" s="932"/>
      <c r="D633" s="933"/>
      <c r="E633" s="237" t="s">
        <v>118</v>
      </c>
      <c r="F633" s="238" t="s">
        <v>118</v>
      </c>
      <c r="G633" s="239" t="s">
        <v>118</v>
      </c>
      <c r="H633" s="434" t="s">
        <v>118</v>
      </c>
      <c r="I633" s="239" t="s">
        <v>118</v>
      </c>
      <c r="J633" s="239" t="s">
        <v>118</v>
      </c>
    </row>
    <row r="634" spans="1:10" ht="15.75" hidden="1" x14ac:dyDescent="0.25">
      <c r="A634" s="75"/>
      <c r="B634" s="883"/>
      <c r="C634" s="884"/>
      <c r="D634" s="885"/>
      <c r="E634" s="71" t="s">
        <v>97</v>
      </c>
      <c r="F634" s="52"/>
      <c r="G634" s="47" t="e">
        <f t="shared" ref="G634:G641" si="141">H634/F634</f>
        <v>#DIV/0!</v>
      </c>
      <c r="H634" s="47"/>
      <c r="I634" s="47"/>
      <c r="J634" s="47"/>
    </row>
    <row r="635" spans="1:10" ht="15.75" hidden="1" x14ac:dyDescent="0.25">
      <c r="A635" s="75"/>
      <c r="B635" s="883"/>
      <c r="C635" s="884"/>
      <c r="D635" s="885"/>
      <c r="E635" s="71" t="s">
        <v>97</v>
      </c>
      <c r="F635" s="52"/>
      <c r="G635" s="47" t="e">
        <f t="shared" si="141"/>
        <v>#DIV/0!</v>
      </c>
      <c r="H635" s="47"/>
      <c r="I635" s="47"/>
      <c r="J635" s="47"/>
    </row>
    <row r="636" spans="1:10" ht="15.75" hidden="1" x14ac:dyDescent="0.25">
      <c r="A636" s="75"/>
      <c r="B636" s="883"/>
      <c r="C636" s="884"/>
      <c r="D636" s="885"/>
      <c r="E636" s="71" t="s">
        <v>97</v>
      </c>
      <c r="F636" s="52"/>
      <c r="G636" s="47" t="e">
        <f t="shared" si="141"/>
        <v>#DIV/0!</v>
      </c>
      <c r="H636" s="47"/>
      <c r="I636" s="47"/>
      <c r="J636" s="47"/>
    </row>
    <row r="637" spans="1:10" ht="15.75" hidden="1" x14ac:dyDescent="0.25">
      <c r="A637" s="75"/>
      <c r="B637" s="883"/>
      <c r="C637" s="884"/>
      <c r="D637" s="885"/>
      <c r="E637" s="71" t="s">
        <v>97</v>
      </c>
      <c r="F637" s="52"/>
      <c r="G637" s="47" t="e">
        <f t="shared" ref="G637:G639" si="142">H637/F637</f>
        <v>#DIV/0!</v>
      </c>
      <c r="H637" s="47"/>
      <c r="I637" s="47"/>
      <c r="J637" s="47"/>
    </row>
    <row r="638" spans="1:10" ht="15.75" hidden="1" x14ac:dyDescent="0.25">
      <c r="A638" s="75"/>
      <c r="B638" s="883"/>
      <c r="C638" s="884"/>
      <c r="D638" s="885"/>
      <c r="E638" s="71" t="s">
        <v>97</v>
      </c>
      <c r="F638" s="52"/>
      <c r="G638" s="47" t="e">
        <f t="shared" si="142"/>
        <v>#DIV/0!</v>
      </c>
      <c r="H638" s="47"/>
      <c r="I638" s="47"/>
      <c r="J638" s="47"/>
    </row>
    <row r="639" spans="1:10" ht="15.75" hidden="1" x14ac:dyDescent="0.25">
      <c r="A639" s="75"/>
      <c r="B639" s="883"/>
      <c r="C639" s="884"/>
      <c r="D639" s="885"/>
      <c r="E639" s="71" t="s">
        <v>97</v>
      </c>
      <c r="F639" s="52"/>
      <c r="G639" s="47" t="e">
        <f t="shared" si="142"/>
        <v>#DIV/0!</v>
      </c>
      <c r="H639" s="47"/>
      <c r="I639" s="47"/>
      <c r="J639" s="47"/>
    </row>
    <row r="640" spans="1:10" ht="15.75" hidden="1" x14ac:dyDescent="0.25">
      <c r="A640" s="75"/>
      <c r="B640" s="883"/>
      <c r="C640" s="884"/>
      <c r="D640" s="885"/>
      <c r="E640" s="71" t="s">
        <v>97</v>
      </c>
      <c r="F640" s="52"/>
      <c r="G640" s="47" t="e">
        <f t="shared" si="141"/>
        <v>#DIV/0!</v>
      </c>
      <c r="H640" s="47"/>
      <c r="I640" s="47"/>
      <c r="J640" s="47"/>
    </row>
    <row r="641" spans="1:10" ht="15.75" hidden="1" x14ac:dyDescent="0.25">
      <c r="A641" s="75"/>
      <c r="B641" s="883"/>
      <c r="C641" s="884"/>
      <c r="D641" s="885"/>
      <c r="E641" s="71" t="s">
        <v>97</v>
      </c>
      <c r="F641" s="52"/>
      <c r="G641" s="47" t="e">
        <f t="shared" si="141"/>
        <v>#DIV/0!</v>
      </c>
      <c r="H641" s="47"/>
      <c r="I641" s="47"/>
      <c r="J641" s="47"/>
    </row>
    <row r="642" spans="1:10" ht="15.75" hidden="1" x14ac:dyDescent="0.25">
      <c r="A642" s="75"/>
      <c r="B642" s="883"/>
      <c r="C642" s="884"/>
      <c r="D642" s="885"/>
      <c r="E642" s="71" t="s">
        <v>97</v>
      </c>
      <c r="F642" s="52"/>
      <c r="G642" s="47" t="e">
        <f t="shared" si="135"/>
        <v>#DIV/0!</v>
      </c>
      <c r="H642" s="47"/>
      <c r="I642" s="47"/>
      <c r="J642" s="47"/>
    </row>
    <row r="643" spans="1:10" s="107" customFormat="1" ht="15.75" hidden="1" x14ac:dyDescent="0.25">
      <c r="A643" s="328"/>
      <c r="B643" s="927" t="s">
        <v>72</v>
      </c>
      <c r="C643" s="928"/>
      <c r="D643" s="929"/>
      <c r="E643" s="329"/>
      <c r="F643" s="330"/>
      <c r="G643" s="306"/>
      <c r="H643" s="306">
        <f>SUM(H634:H642)</f>
        <v>0</v>
      </c>
      <c r="I643" s="306">
        <f t="shared" ref="I643:J643" si="143">SUM(I634:I642)</f>
        <v>0</v>
      </c>
      <c r="J643" s="306">
        <f t="shared" si="143"/>
        <v>0</v>
      </c>
    </row>
    <row r="644" spans="1:10" s="327" customFormat="1" ht="36" customHeight="1" x14ac:dyDescent="0.25">
      <c r="A644" s="106">
        <v>4</v>
      </c>
      <c r="B644" s="931" t="s">
        <v>74</v>
      </c>
      <c r="C644" s="932"/>
      <c r="D644" s="933"/>
      <c r="E644" s="237" t="s">
        <v>118</v>
      </c>
      <c r="F644" s="238" t="s">
        <v>118</v>
      </c>
      <c r="G644" s="239" t="s">
        <v>118</v>
      </c>
      <c r="H644" s="434" t="s">
        <v>118</v>
      </c>
      <c r="I644" s="239" t="s">
        <v>118</v>
      </c>
      <c r="J644" s="239" t="s">
        <v>118</v>
      </c>
    </row>
    <row r="645" spans="1:10" ht="15.75" x14ac:dyDescent="0.25">
      <c r="A645" s="75"/>
      <c r="B645" s="883" t="s">
        <v>649</v>
      </c>
      <c r="C645" s="884"/>
      <c r="D645" s="885"/>
      <c r="E645" s="71" t="s">
        <v>97</v>
      </c>
      <c r="F645" s="52">
        <v>6</v>
      </c>
      <c r="G645" s="47">
        <f t="shared" si="135"/>
        <v>13333.333333333334</v>
      </c>
      <c r="H645" s="47">
        <v>80000</v>
      </c>
      <c r="I645" s="47">
        <v>80000</v>
      </c>
      <c r="J645" s="47">
        <v>80000</v>
      </c>
    </row>
    <row r="646" spans="1:10" ht="15.75" hidden="1" x14ac:dyDescent="0.25">
      <c r="A646" s="75"/>
      <c r="B646" s="883"/>
      <c r="C646" s="884"/>
      <c r="D646" s="885"/>
      <c r="E646" s="71"/>
      <c r="F646" s="52"/>
      <c r="G646" s="47" t="e">
        <f t="shared" si="135"/>
        <v>#DIV/0!</v>
      </c>
      <c r="H646" s="47"/>
      <c r="I646" s="47"/>
      <c r="J646" s="47"/>
    </row>
    <row r="647" spans="1:10" ht="15.75" hidden="1" x14ac:dyDescent="0.25">
      <c r="A647" s="75"/>
      <c r="B647" s="883"/>
      <c r="C647" s="884"/>
      <c r="D647" s="885"/>
      <c r="E647" s="71"/>
      <c r="F647" s="52"/>
      <c r="G647" s="47" t="e">
        <f t="shared" si="135"/>
        <v>#DIV/0!</v>
      </c>
      <c r="H647" s="47"/>
      <c r="I647" s="47"/>
      <c r="J647" s="47"/>
    </row>
    <row r="648" spans="1:10" ht="15.75" hidden="1" x14ac:dyDescent="0.25">
      <c r="A648" s="75"/>
      <c r="B648" s="883"/>
      <c r="C648" s="884"/>
      <c r="D648" s="885"/>
      <c r="E648" s="71"/>
      <c r="F648" s="52"/>
      <c r="G648" s="47" t="e">
        <f t="shared" si="135"/>
        <v>#DIV/0!</v>
      </c>
      <c r="H648" s="47"/>
      <c r="I648" s="47"/>
      <c r="J648" s="47"/>
    </row>
    <row r="649" spans="1:10" ht="15.75" hidden="1" x14ac:dyDescent="0.25">
      <c r="A649" s="75"/>
      <c r="B649" s="883"/>
      <c r="C649" s="884"/>
      <c r="D649" s="885"/>
      <c r="E649" s="71"/>
      <c r="F649" s="52"/>
      <c r="G649" s="47" t="e">
        <f t="shared" si="135"/>
        <v>#DIV/0!</v>
      </c>
      <c r="H649" s="47"/>
      <c r="I649" s="47"/>
      <c r="J649" s="47"/>
    </row>
    <row r="650" spans="1:10" ht="15.75" hidden="1" x14ac:dyDescent="0.25">
      <c r="A650" s="75"/>
      <c r="B650" s="883"/>
      <c r="C650" s="884"/>
      <c r="D650" s="885"/>
      <c r="E650" s="71"/>
      <c r="F650" s="52"/>
      <c r="G650" s="47" t="e">
        <f t="shared" si="135"/>
        <v>#DIV/0!</v>
      </c>
      <c r="H650" s="47"/>
      <c r="I650" s="47"/>
      <c r="J650" s="47"/>
    </row>
    <row r="651" spans="1:10" ht="15.75" hidden="1" x14ac:dyDescent="0.25">
      <c r="A651" s="75"/>
      <c r="B651" s="883"/>
      <c r="C651" s="884"/>
      <c r="D651" s="885"/>
      <c r="E651" s="71"/>
      <c r="F651" s="52"/>
      <c r="G651" s="47" t="e">
        <f t="shared" si="135"/>
        <v>#DIV/0!</v>
      </c>
      <c r="H651" s="47"/>
      <c r="I651" s="47"/>
      <c r="J651" s="47"/>
    </row>
    <row r="652" spans="1:10" ht="15.75" hidden="1" x14ac:dyDescent="0.25">
      <c r="A652" s="75"/>
      <c r="B652" s="883"/>
      <c r="C652" s="884"/>
      <c r="D652" s="885"/>
      <c r="E652" s="71"/>
      <c r="F652" s="52"/>
      <c r="G652" s="47" t="e">
        <f t="shared" si="135"/>
        <v>#DIV/0!</v>
      </c>
      <c r="H652" s="47"/>
      <c r="I652" s="47"/>
      <c r="J652" s="47"/>
    </row>
    <row r="653" spans="1:10" ht="15.75" hidden="1" x14ac:dyDescent="0.25">
      <c r="A653" s="75"/>
      <c r="B653" s="883"/>
      <c r="C653" s="884"/>
      <c r="D653" s="885"/>
      <c r="E653" s="71"/>
      <c r="F653" s="52"/>
      <c r="G653" s="47" t="e">
        <f t="shared" si="135"/>
        <v>#DIV/0!</v>
      </c>
      <c r="H653" s="47"/>
      <c r="I653" s="47"/>
      <c r="J653" s="47"/>
    </row>
    <row r="654" spans="1:10" ht="15.75" hidden="1" x14ac:dyDescent="0.25">
      <c r="A654" s="75"/>
      <c r="B654" s="883"/>
      <c r="C654" s="884"/>
      <c r="D654" s="885"/>
      <c r="E654" s="71"/>
      <c r="F654" s="52"/>
      <c r="G654" s="47" t="e">
        <f t="shared" si="135"/>
        <v>#DIV/0!</v>
      </c>
      <c r="H654" s="47"/>
      <c r="I654" s="47"/>
      <c r="J654" s="47"/>
    </row>
    <row r="655" spans="1:10" ht="15.75" hidden="1" x14ac:dyDescent="0.25">
      <c r="A655" s="75"/>
      <c r="B655" s="883"/>
      <c r="C655" s="884"/>
      <c r="D655" s="885"/>
      <c r="E655" s="71"/>
      <c r="F655" s="52"/>
      <c r="G655" s="47" t="e">
        <f t="shared" si="135"/>
        <v>#DIV/0!</v>
      </c>
      <c r="H655" s="47"/>
      <c r="I655" s="47"/>
      <c r="J655" s="47"/>
    </row>
    <row r="656" spans="1:10" ht="15.75" hidden="1" x14ac:dyDescent="0.25">
      <c r="A656" s="75"/>
      <c r="B656" s="883"/>
      <c r="C656" s="884"/>
      <c r="D656" s="885"/>
      <c r="E656" s="71"/>
      <c r="F656" s="52"/>
      <c r="G656" s="47" t="e">
        <f t="shared" si="135"/>
        <v>#DIV/0!</v>
      </c>
      <c r="H656" s="47"/>
      <c r="I656" s="47"/>
      <c r="J656" s="47"/>
    </row>
    <row r="657" spans="1:13" ht="15.75" hidden="1" x14ac:dyDescent="0.25">
      <c r="A657" s="75"/>
      <c r="B657" s="883"/>
      <c r="C657" s="884"/>
      <c r="D657" s="885"/>
      <c r="E657" s="71"/>
      <c r="F657" s="52"/>
      <c r="G657" s="47" t="e">
        <f t="shared" si="135"/>
        <v>#DIV/0!</v>
      </c>
      <c r="H657" s="47"/>
      <c r="I657" s="47"/>
      <c r="J657" s="47"/>
    </row>
    <row r="658" spans="1:13" ht="15.75" hidden="1" x14ac:dyDescent="0.25">
      <c r="A658" s="75"/>
      <c r="B658" s="883"/>
      <c r="C658" s="884"/>
      <c r="D658" s="885"/>
      <c r="E658" s="71"/>
      <c r="F658" s="52"/>
      <c r="G658" s="47" t="e">
        <f t="shared" si="135"/>
        <v>#DIV/0!</v>
      </c>
      <c r="H658" s="47"/>
      <c r="I658" s="47"/>
      <c r="J658" s="47"/>
    </row>
    <row r="659" spans="1:13" ht="15.75" hidden="1" x14ac:dyDescent="0.25">
      <c r="A659" s="75"/>
      <c r="B659" s="883"/>
      <c r="C659" s="884"/>
      <c r="D659" s="885"/>
      <c r="E659" s="71"/>
      <c r="F659" s="52"/>
      <c r="G659" s="47" t="e">
        <f t="shared" si="135"/>
        <v>#DIV/0!</v>
      </c>
      <c r="H659" s="47"/>
      <c r="I659" s="47"/>
      <c r="J659" s="47"/>
    </row>
    <row r="660" spans="1:13" ht="15.75" hidden="1" x14ac:dyDescent="0.25">
      <c r="A660" s="75"/>
      <c r="B660" s="883"/>
      <c r="C660" s="884"/>
      <c r="D660" s="885"/>
      <c r="E660" s="71"/>
      <c r="F660" s="52"/>
      <c r="G660" s="47" t="e">
        <f t="shared" si="135"/>
        <v>#DIV/0!</v>
      </c>
      <c r="H660" s="47"/>
      <c r="I660" s="47"/>
      <c r="J660" s="47"/>
    </row>
    <row r="661" spans="1:13" ht="15.75" hidden="1" x14ac:dyDescent="0.25">
      <c r="A661" s="75"/>
      <c r="B661" s="883"/>
      <c r="C661" s="884"/>
      <c r="D661" s="885"/>
      <c r="E661" s="71"/>
      <c r="F661" s="52"/>
      <c r="G661" s="47" t="e">
        <f t="shared" si="135"/>
        <v>#DIV/0!</v>
      </c>
      <c r="H661" s="47"/>
      <c r="I661" s="47"/>
      <c r="J661" s="47"/>
    </row>
    <row r="662" spans="1:13" ht="15.75" hidden="1" x14ac:dyDescent="0.25">
      <c r="A662" s="75"/>
      <c r="B662" s="883"/>
      <c r="C662" s="884"/>
      <c r="D662" s="885"/>
      <c r="E662" s="71"/>
      <c r="F662" s="52"/>
      <c r="G662" s="47" t="e">
        <f t="shared" si="135"/>
        <v>#DIV/0!</v>
      </c>
      <c r="H662" s="47"/>
      <c r="I662" s="47"/>
      <c r="J662" s="47"/>
    </row>
    <row r="663" spans="1:13" ht="15.75" hidden="1" x14ac:dyDescent="0.25">
      <c r="A663" s="75"/>
      <c r="B663" s="883"/>
      <c r="C663" s="884"/>
      <c r="D663" s="885"/>
      <c r="E663" s="71"/>
      <c r="F663" s="52"/>
      <c r="G663" s="47" t="e">
        <f t="shared" ref="G663:G667" si="144">H663/F663</f>
        <v>#DIV/0!</v>
      </c>
      <c r="H663" s="47"/>
      <c r="I663" s="47"/>
      <c r="J663" s="47"/>
    </row>
    <row r="664" spans="1:13" ht="15.75" hidden="1" x14ac:dyDescent="0.25">
      <c r="A664" s="75"/>
      <c r="B664" s="883"/>
      <c r="C664" s="884"/>
      <c r="D664" s="885"/>
      <c r="E664" s="71"/>
      <c r="F664" s="52"/>
      <c r="G664" s="47" t="e">
        <f t="shared" si="144"/>
        <v>#DIV/0!</v>
      </c>
      <c r="H664" s="47"/>
      <c r="I664" s="47"/>
      <c r="J664" s="47"/>
    </row>
    <row r="665" spans="1:13" ht="15.75" hidden="1" x14ac:dyDescent="0.25">
      <c r="A665" s="75"/>
      <c r="B665" s="883"/>
      <c r="C665" s="884"/>
      <c r="D665" s="885"/>
      <c r="E665" s="71"/>
      <c r="F665" s="52"/>
      <c r="G665" s="47" t="e">
        <f t="shared" si="144"/>
        <v>#DIV/0!</v>
      </c>
      <c r="H665" s="47"/>
      <c r="I665" s="47"/>
      <c r="J665" s="47"/>
    </row>
    <row r="666" spans="1:13" ht="15.75" hidden="1" x14ac:dyDescent="0.25">
      <c r="A666" s="75"/>
      <c r="B666" s="1030"/>
      <c r="C666" s="1031"/>
      <c r="D666" s="1032"/>
      <c r="E666" s="71"/>
      <c r="F666" s="52"/>
      <c r="G666" s="47" t="e">
        <f t="shared" si="144"/>
        <v>#DIV/0!</v>
      </c>
      <c r="H666" s="47"/>
      <c r="I666" s="47"/>
      <c r="J666" s="47"/>
    </row>
    <row r="667" spans="1:13" ht="15.75" hidden="1" x14ac:dyDescent="0.25">
      <c r="A667" s="75"/>
      <c r="B667" s="1030"/>
      <c r="C667" s="1031"/>
      <c r="D667" s="1032"/>
      <c r="E667" s="71"/>
      <c r="F667" s="52"/>
      <c r="G667" s="47" t="e">
        <f t="shared" si="144"/>
        <v>#DIV/0!</v>
      </c>
      <c r="H667" s="47"/>
      <c r="I667" s="47"/>
      <c r="J667" s="47"/>
    </row>
    <row r="668" spans="1:13" ht="15.75" hidden="1" x14ac:dyDescent="0.25">
      <c r="A668" s="75"/>
      <c r="B668" s="1030"/>
      <c r="C668" s="1031"/>
      <c r="D668" s="1032"/>
      <c r="E668" s="71"/>
      <c r="F668" s="52"/>
      <c r="G668" s="47" t="e">
        <f t="shared" si="135"/>
        <v>#DIV/0!</v>
      </c>
      <c r="H668" s="47"/>
      <c r="I668" s="47"/>
      <c r="J668" s="47"/>
    </row>
    <row r="669" spans="1:13" s="107" customFormat="1" ht="15.75" x14ac:dyDescent="0.25">
      <c r="A669" s="328"/>
      <c r="B669" s="927" t="s">
        <v>72</v>
      </c>
      <c r="C669" s="928"/>
      <c r="D669" s="929"/>
      <c r="E669" s="329"/>
      <c r="F669" s="330"/>
      <c r="G669" s="306"/>
      <c r="H669" s="306">
        <f>SUM(H645:H668)</f>
        <v>80000</v>
      </c>
      <c r="I669" s="306">
        <f t="shared" ref="I669:J669" si="145">SUM(I645:I668)</f>
        <v>80000</v>
      </c>
      <c r="J669" s="306">
        <f t="shared" si="145"/>
        <v>80000</v>
      </c>
    </row>
    <row r="670" spans="1:13" s="327" customFormat="1" ht="15.75" x14ac:dyDescent="0.25">
      <c r="A670" s="103">
        <v>5</v>
      </c>
      <c r="B670" s="931" t="s">
        <v>152</v>
      </c>
      <c r="C670" s="932"/>
      <c r="D670" s="933"/>
      <c r="E670" s="237" t="s">
        <v>118</v>
      </c>
      <c r="F670" s="238" t="s">
        <v>118</v>
      </c>
      <c r="G670" s="239" t="s">
        <v>118</v>
      </c>
      <c r="H670" s="434" t="s">
        <v>118</v>
      </c>
      <c r="I670" s="239" t="s">
        <v>118</v>
      </c>
      <c r="J670" s="239" t="s">
        <v>118</v>
      </c>
    </row>
    <row r="671" spans="1:13" ht="15.75" x14ac:dyDescent="0.25">
      <c r="A671" s="75"/>
      <c r="B671" s="908" t="s">
        <v>653</v>
      </c>
      <c r="C671" s="909"/>
      <c r="D671" s="909"/>
      <c r="E671" s="71" t="s">
        <v>97</v>
      </c>
      <c r="F671" s="80">
        <v>10</v>
      </c>
      <c r="G671" s="47">
        <f t="shared" ref="G671:G678" si="146">H671/F671</f>
        <v>200</v>
      </c>
      <c r="H671" s="47">
        <v>2000</v>
      </c>
      <c r="I671" s="47">
        <v>2000</v>
      </c>
      <c r="J671" s="47">
        <v>2000</v>
      </c>
      <c r="K671" s="77"/>
      <c r="L671" s="77"/>
      <c r="M671" s="77"/>
    </row>
    <row r="672" spans="1:13" ht="15.75" x14ac:dyDescent="0.25">
      <c r="A672" s="75"/>
      <c r="B672" s="908" t="s">
        <v>654</v>
      </c>
      <c r="C672" s="909"/>
      <c r="D672" s="909"/>
      <c r="E672" s="71" t="s">
        <v>97</v>
      </c>
      <c r="F672" s="80">
        <v>10</v>
      </c>
      <c r="G672" s="47">
        <f t="shared" si="146"/>
        <v>100</v>
      </c>
      <c r="H672" s="47">
        <v>1000</v>
      </c>
      <c r="I672" s="47">
        <v>1000</v>
      </c>
      <c r="J672" s="47">
        <v>1000</v>
      </c>
    </row>
    <row r="673" spans="1:10" ht="15.75" x14ac:dyDescent="0.25">
      <c r="A673" s="75"/>
      <c r="B673" s="1103" t="s">
        <v>655</v>
      </c>
      <c r="C673" s="1104"/>
      <c r="D673" s="1105"/>
      <c r="E673" s="71" t="s">
        <v>656</v>
      </c>
      <c r="F673" s="80">
        <v>34</v>
      </c>
      <c r="G673" s="47">
        <f t="shared" si="146"/>
        <v>98.352941176470594</v>
      </c>
      <c r="H673" s="47">
        <v>3344</v>
      </c>
      <c r="I673" s="47">
        <v>3344</v>
      </c>
      <c r="J673" s="47">
        <v>3344</v>
      </c>
    </row>
    <row r="674" spans="1:10" ht="15.75" hidden="1" x14ac:dyDescent="0.25">
      <c r="A674" s="75"/>
      <c r="B674" s="920"/>
      <c r="C674" s="921"/>
      <c r="D674" s="921"/>
      <c r="E674" s="71" t="s">
        <v>97</v>
      </c>
      <c r="F674" s="80"/>
      <c r="G674" s="47" t="e">
        <f t="shared" si="146"/>
        <v>#DIV/0!</v>
      </c>
      <c r="H674" s="47"/>
      <c r="I674" s="47"/>
      <c r="J674" s="47"/>
    </row>
    <row r="675" spans="1:10" ht="15.75" hidden="1" x14ac:dyDescent="0.25">
      <c r="A675" s="75"/>
      <c r="B675" s="895"/>
      <c r="C675" s="896"/>
      <c r="D675" s="956"/>
      <c r="E675" s="71" t="s">
        <v>97</v>
      </c>
      <c r="F675" s="80"/>
      <c r="G675" s="47" t="e">
        <f t="shared" si="146"/>
        <v>#DIV/0!</v>
      </c>
      <c r="H675" s="47"/>
      <c r="I675" s="47"/>
      <c r="J675" s="47"/>
    </row>
    <row r="676" spans="1:10" ht="15.75" hidden="1" x14ac:dyDescent="0.25">
      <c r="A676" s="75"/>
      <c r="B676" s="941"/>
      <c r="C676" s="942"/>
      <c r="D676" s="942"/>
      <c r="E676" s="71" t="s">
        <v>97</v>
      </c>
      <c r="F676" s="76"/>
      <c r="G676" s="47" t="e">
        <f t="shared" si="146"/>
        <v>#DIV/0!</v>
      </c>
      <c r="H676" s="47"/>
      <c r="I676" s="47"/>
      <c r="J676" s="47"/>
    </row>
    <row r="677" spans="1:10" ht="15.75" hidden="1" x14ac:dyDescent="0.25">
      <c r="A677" s="75"/>
      <c r="B677" s="920"/>
      <c r="C677" s="921"/>
      <c r="D677" s="921"/>
      <c r="E677" s="71" t="s">
        <v>97</v>
      </c>
      <c r="F677" s="76"/>
      <c r="G677" s="47" t="e">
        <f t="shared" si="146"/>
        <v>#DIV/0!</v>
      </c>
      <c r="H677" s="47"/>
      <c r="I677" s="47"/>
      <c r="J677" s="47"/>
    </row>
    <row r="678" spans="1:10" ht="15.75" hidden="1" x14ac:dyDescent="0.25">
      <c r="A678" s="75"/>
      <c r="B678" s="920"/>
      <c r="C678" s="921"/>
      <c r="D678" s="921"/>
      <c r="E678" s="71" t="s">
        <v>97</v>
      </c>
      <c r="F678" s="76"/>
      <c r="G678" s="47" t="e">
        <f t="shared" si="146"/>
        <v>#DIV/0!</v>
      </c>
      <c r="H678" s="47"/>
      <c r="I678" s="47"/>
      <c r="J678" s="47"/>
    </row>
    <row r="679" spans="1:10" ht="15.75" hidden="1" x14ac:dyDescent="0.25">
      <c r="A679" s="75"/>
      <c r="B679" s="941"/>
      <c r="C679" s="942"/>
      <c r="D679" s="942"/>
      <c r="E679" s="71" t="s">
        <v>97</v>
      </c>
      <c r="F679" s="80"/>
      <c r="G679" s="47" t="e">
        <f t="shared" ref="G679" si="147">H679/F679</f>
        <v>#DIV/0!</v>
      </c>
      <c r="H679" s="47"/>
      <c r="I679" s="47"/>
      <c r="J679" s="47"/>
    </row>
    <row r="680" spans="1:10" ht="15.75" hidden="1" x14ac:dyDescent="0.25">
      <c r="A680" s="75"/>
      <c r="B680" s="941"/>
      <c r="C680" s="942"/>
      <c r="D680" s="942"/>
      <c r="E680" s="71" t="s">
        <v>97</v>
      </c>
      <c r="F680" s="80"/>
      <c r="G680" s="47" t="e">
        <f t="shared" ref="G680" si="148">H680/F680</f>
        <v>#DIV/0!</v>
      </c>
      <c r="H680" s="47"/>
      <c r="I680" s="47"/>
      <c r="J680" s="47"/>
    </row>
    <row r="681" spans="1:10" ht="15.75" hidden="1" x14ac:dyDescent="0.25">
      <c r="A681" s="75"/>
      <c r="B681" s="941"/>
      <c r="C681" s="942"/>
      <c r="D681" s="942"/>
      <c r="E681" s="71" t="s">
        <v>97</v>
      </c>
      <c r="F681" s="80"/>
      <c r="G681" s="47" t="e">
        <f t="shared" ref="G681:G684" si="149">H681/F681</f>
        <v>#DIV/0!</v>
      </c>
      <c r="H681" s="47"/>
      <c r="I681" s="47"/>
      <c r="J681" s="47"/>
    </row>
    <row r="682" spans="1:10" ht="15.75" hidden="1" x14ac:dyDescent="0.25">
      <c r="A682" s="75"/>
      <c r="B682" s="920"/>
      <c r="C682" s="921"/>
      <c r="D682" s="921"/>
      <c r="E682" s="71" t="s">
        <v>97</v>
      </c>
      <c r="F682" s="76"/>
      <c r="G682" s="47" t="e">
        <f t="shared" si="149"/>
        <v>#DIV/0!</v>
      </c>
      <c r="H682" s="47"/>
      <c r="I682" s="47"/>
      <c r="J682" s="47"/>
    </row>
    <row r="683" spans="1:10" ht="15.75" hidden="1" x14ac:dyDescent="0.25">
      <c r="A683" s="75"/>
      <c r="B683" s="920"/>
      <c r="C683" s="921"/>
      <c r="D683" s="921"/>
      <c r="E683" s="71" t="s">
        <v>97</v>
      </c>
      <c r="F683" s="76"/>
      <c r="G683" s="47" t="e">
        <f t="shared" si="149"/>
        <v>#DIV/0!</v>
      </c>
      <c r="H683" s="47"/>
      <c r="I683" s="47"/>
      <c r="J683" s="47"/>
    </row>
    <row r="684" spans="1:10" ht="15.75" hidden="1" x14ac:dyDescent="0.25">
      <c r="A684" s="75"/>
      <c r="B684" s="920"/>
      <c r="C684" s="921"/>
      <c r="D684" s="921"/>
      <c r="E684" s="71" t="s">
        <v>97</v>
      </c>
      <c r="F684" s="76"/>
      <c r="G684" s="47" t="e">
        <f t="shared" si="149"/>
        <v>#DIV/0!</v>
      </c>
      <c r="H684" s="47"/>
      <c r="I684" s="47"/>
      <c r="J684" s="47"/>
    </row>
    <row r="685" spans="1:10" ht="15.75" hidden="1" x14ac:dyDescent="0.25">
      <c r="A685" s="75"/>
      <c r="B685" s="920"/>
      <c r="C685" s="921"/>
      <c r="D685" s="921"/>
      <c r="E685" s="71" t="s">
        <v>97</v>
      </c>
      <c r="F685" s="76"/>
      <c r="G685" s="47" t="e">
        <f t="shared" ref="G685:G709" si="150">H685/F685</f>
        <v>#DIV/0!</v>
      </c>
      <c r="H685" s="47"/>
      <c r="I685" s="47"/>
      <c r="J685" s="47"/>
    </row>
    <row r="686" spans="1:10" ht="15.75" hidden="1" x14ac:dyDescent="0.25">
      <c r="A686" s="75"/>
      <c r="B686" s="920"/>
      <c r="C686" s="921"/>
      <c r="D686" s="921"/>
      <c r="E686" s="71" t="s">
        <v>97</v>
      </c>
      <c r="F686" s="76"/>
      <c r="G686" s="47" t="e">
        <f t="shared" si="150"/>
        <v>#DIV/0!</v>
      </c>
      <c r="H686" s="47"/>
      <c r="I686" s="47"/>
      <c r="J686" s="47"/>
    </row>
    <row r="687" spans="1:10" ht="15.75" hidden="1" x14ac:dyDescent="0.25">
      <c r="A687" s="75"/>
      <c r="B687" s="920"/>
      <c r="C687" s="921"/>
      <c r="D687" s="921"/>
      <c r="E687" s="71" t="s">
        <v>97</v>
      </c>
      <c r="F687" s="76"/>
      <c r="G687" s="47" t="e">
        <f t="shared" si="150"/>
        <v>#DIV/0!</v>
      </c>
      <c r="H687" s="47"/>
      <c r="I687" s="47"/>
      <c r="J687" s="47"/>
    </row>
    <row r="688" spans="1:10" ht="15.75" hidden="1" x14ac:dyDescent="0.25">
      <c r="A688" s="75"/>
      <c r="B688" s="895"/>
      <c r="C688" s="896"/>
      <c r="D688" s="896"/>
      <c r="E688" s="71" t="s">
        <v>97</v>
      </c>
      <c r="F688" s="76"/>
      <c r="G688" s="47" t="e">
        <f t="shared" si="150"/>
        <v>#DIV/0!</v>
      </c>
      <c r="H688" s="47"/>
      <c r="I688" s="47"/>
      <c r="J688" s="47"/>
    </row>
    <row r="689" spans="1:10" ht="15.75" hidden="1" x14ac:dyDescent="0.25">
      <c r="A689" s="75"/>
      <c r="B689" s="895"/>
      <c r="C689" s="896"/>
      <c r="D689" s="956"/>
      <c r="E689" s="71" t="s">
        <v>97</v>
      </c>
      <c r="F689" s="76"/>
      <c r="G689" s="47" t="e">
        <f t="shared" si="150"/>
        <v>#DIV/0!</v>
      </c>
      <c r="H689" s="47"/>
      <c r="I689" s="47"/>
      <c r="J689" s="47"/>
    </row>
    <row r="690" spans="1:10" ht="15.75" hidden="1" x14ac:dyDescent="0.25">
      <c r="A690" s="75"/>
      <c r="B690" s="895"/>
      <c r="C690" s="896"/>
      <c r="D690" s="956"/>
      <c r="E690" s="71" t="s">
        <v>97</v>
      </c>
      <c r="F690" s="76"/>
      <c r="G690" s="47" t="e">
        <f t="shared" ref="G690:G707" si="151">H690/F690</f>
        <v>#DIV/0!</v>
      </c>
      <c r="H690" s="79"/>
      <c r="I690" s="79"/>
      <c r="J690" s="79"/>
    </row>
    <row r="691" spans="1:10" ht="15.75" hidden="1" x14ac:dyDescent="0.25">
      <c r="A691" s="75"/>
      <c r="B691" s="895"/>
      <c r="C691" s="896"/>
      <c r="D691" s="956"/>
      <c r="E691" s="71" t="s">
        <v>97</v>
      </c>
      <c r="F691" s="76"/>
      <c r="G691" s="47" t="e">
        <f t="shared" si="151"/>
        <v>#DIV/0!</v>
      </c>
      <c r="H691" s="47"/>
      <c r="I691" s="47"/>
      <c r="J691" s="47"/>
    </row>
    <row r="692" spans="1:10" ht="15.75" hidden="1" x14ac:dyDescent="0.25">
      <c r="A692" s="75"/>
      <c r="B692" s="895"/>
      <c r="C692" s="896"/>
      <c r="D692" s="896"/>
      <c r="E692" s="71" t="s">
        <v>97</v>
      </c>
      <c r="F692" s="76"/>
      <c r="G692" s="47" t="e">
        <f t="shared" si="151"/>
        <v>#DIV/0!</v>
      </c>
      <c r="H692" s="47"/>
      <c r="I692" s="47"/>
      <c r="J692" s="47"/>
    </row>
    <row r="693" spans="1:10" ht="15.75" hidden="1" x14ac:dyDescent="0.25">
      <c r="A693" s="75"/>
      <c r="B693" s="954"/>
      <c r="C693" s="955"/>
      <c r="D693" s="955"/>
      <c r="E693" s="71" t="s">
        <v>97</v>
      </c>
      <c r="F693" s="76"/>
      <c r="G693" s="47" t="e">
        <f t="shared" si="151"/>
        <v>#DIV/0!</v>
      </c>
      <c r="H693" s="47"/>
      <c r="I693" s="47"/>
      <c r="J693" s="47"/>
    </row>
    <row r="694" spans="1:10" ht="15.75" hidden="1" x14ac:dyDescent="0.25">
      <c r="A694" s="75"/>
      <c r="B694" s="920"/>
      <c r="C694" s="921"/>
      <c r="D694" s="921"/>
      <c r="E694" s="71" t="s">
        <v>97</v>
      </c>
      <c r="F694" s="76"/>
      <c r="G694" s="47" t="e">
        <f t="shared" si="151"/>
        <v>#DIV/0!</v>
      </c>
      <c r="H694" s="47"/>
      <c r="I694" s="47"/>
      <c r="J694" s="47"/>
    </row>
    <row r="695" spans="1:10" ht="15.75" hidden="1" x14ac:dyDescent="0.25">
      <c r="A695" s="75"/>
      <c r="B695" s="920"/>
      <c r="C695" s="921"/>
      <c r="D695" s="921"/>
      <c r="E695" s="71" t="s">
        <v>97</v>
      </c>
      <c r="F695" s="76"/>
      <c r="G695" s="47" t="e">
        <f t="shared" si="150"/>
        <v>#DIV/0!</v>
      </c>
      <c r="H695" s="47"/>
      <c r="I695" s="47"/>
      <c r="J695" s="47"/>
    </row>
    <row r="696" spans="1:10" ht="15.75" hidden="1" x14ac:dyDescent="0.25">
      <c r="A696" s="75"/>
      <c r="B696" s="920"/>
      <c r="C696" s="921"/>
      <c r="D696" s="921"/>
      <c r="E696" s="71" t="s">
        <v>97</v>
      </c>
      <c r="F696" s="76"/>
      <c r="G696" s="47" t="e">
        <f t="shared" ref="G696:G704" si="152">H696/F696</f>
        <v>#DIV/0!</v>
      </c>
      <c r="H696" s="47"/>
      <c r="I696" s="47"/>
      <c r="J696" s="47"/>
    </row>
    <row r="697" spans="1:10" ht="15.75" hidden="1" x14ac:dyDescent="0.25">
      <c r="A697" s="75"/>
      <c r="B697" s="920"/>
      <c r="C697" s="921"/>
      <c r="D697" s="921"/>
      <c r="E697" s="71" t="s">
        <v>97</v>
      </c>
      <c r="F697" s="76"/>
      <c r="G697" s="47" t="e">
        <f t="shared" si="152"/>
        <v>#DIV/0!</v>
      </c>
      <c r="H697" s="47"/>
      <c r="I697" s="47"/>
      <c r="J697" s="47"/>
    </row>
    <row r="698" spans="1:10" ht="15.75" hidden="1" x14ac:dyDescent="0.25">
      <c r="A698" s="75"/>
      <c r="B698" s="920"/>
      <c r="C698" s="921"/>
      <c r="D698" s="921"/>
      <c r="E698" s="71" t="s">
        <v>97</v>
      </c>
      <c r="F698" s="76"/>
      <c r="G698" s="47" t="e">
        <f t="shared" si="152"/>
        <v>#DIV/0!</v>
      </c>
      <c r="H698" s="47"/>
      <c r="I698" s="47"/>
      <c r="J698" s="47"/>
    </row>
    <row r="699" spans="1:10" ht="15.75" hidden="1" x14ac:dyDescent="0.25">
      <c r="A699" s="75"/>
      <c r="B699" s="920"/>
      <c r="C699" s="921"/>
      <c r="D699" s="921"/>
      <c r="E699" s="71" t="s">
        <v>97</v>
      </c>
      <c r="F699" s="76"/>
      <c r="G699" s="47" t="e">
        <f t="shared" si="152"/>
        <v>#DIV/0!</v>
      </c>
      <c r="H699" s="47"/>
      <c r="I699" s="47"/>
      <c r="J699" s="47"/>
    </row>
    <row r="700" spans="1:10" ht="15.75" hidden="1" x14ac:dyDescent="0.25">
      <c r="A700" s="75"/>
      <c r="B700" s="920"/>
      <c r="C700" s="921"/>
      <c r="D700" s="921"/>
      <c r="E700" s="71" t="s">
        <v>97</v>
      </c>
      <c r="F700" s="76"/>
      <c r="G700" s="47" t="e">
        <f t="shared" si="152"/>
        <v>#DIV/0!</v>
      </c>
      <c r="H700" s="47"/>
      <c r="I700" s="47"/>
      <c r="J700" s="47"/>
    </row>
    <row r="701" spans="1:10" ht="15.75" hidden="1" x14ac:dyDescent="0.25">
      <c r="A701" s="75"/>
      <c r="B701" s="920"/>
      <c r="C701" s="921"/>
      <c r="D701" s="921"/>
      <c r="E701" s="71" t="s">
        <v>97</v>
      </c>
      <c r="F701" s="76"/>
      <c r="G701" s="47" t="e">
        <f t="shared" si="152"/>
        <v>#DIV/0!</v>
      </c>
      <c r="H701" s="47"/>
      <c r="I701" s="47"/>
      <c r="J701" s="47"/>
    </row>
    <row r="702" spans="1:10" ht="15.75" hidden="1" x14ac:dyDescent="0.25">
      <c r="A702" s="75"/>
      <c r="B702" s="920"/>
      <c r="C702" s="921"/>
      <c r="D702" s="921"/>
      <c r="E702" s="71" t="s">
        <v>97</v>
      </c>
      <c r="F702" s="76"/>
      <c r="G702" s="47" t="e">
        <f t="shared" si="152"/>
        <v>#DIV/0!</v>
      </c>
      <c r="H702" s="47"/>
      <c r="I702" s="47"/>
      <c r="J702" s="47"/>
    </row>
    <row r="703" spans="1:10" ht="15.75" hidden="1" x14ac:dyDescent="0.25">
      <c r="A703" s="75"/>
      <c r="B703" s="920"/>
      <c r="C703" s="921"/>
      <c r="D703" s="921"/>
      <c r="E703" s="71" t="s">
        <v>97</v>
      </c>
      <c r="F703" s="76"/>
      <c r="G703" s="47" t="e">
        <f t="shared" si="152"/>
        <v>#DIV/0!</v>
      </c>
      <c r="H703" s="47"/>
      <c r="I703" s="47"/>
      <c r="J703" s="47"/>
    </row>
    <row r="704" spans="1:10" ht="15.75" hidden="1" x14ac:dyDescent="0.25">
      <c r="A704" s="75"/>
      <c r="B704" s="920"/>
      <c r="C704" s="921"/>
      <c r="D704" s="921"/>
      <c r="E704" s="71" t="s">
        <v>97</v>
      </c>
      <c r="F704" s="76"/>
      <c r="G704" s="47" t="e">
        <f t="shared" si="152"/>
        <v>#DIV/0!</v>
      </c>
      <c r="H704" s="47"/>
      <c r="I704" s="47"/>
      <c r="J704" s="47"/>
    </row>
    <row r="705" spans="1:10" ht="15.75" hidden="1" x14ac:dyDescent="0.25">
      <c r="A705" s="75"/>
      <c r="B705" s="908"/>
      <c r="C705" s="909"/>
      <c r="D705" s="909"/>
      <c r="E705" s="71" t="s">
        <v>97</v>
      </c>
      <c r="F705" s="76"/>
      <c r="G705" s="47" t="e">
        <f t="shared" si="151"/>
        <v>#DIV/0!</v>
      </c>
      <c r="H705" s="47"/>
      <c r="I705" s="47"/>
      <c r="J705" s="47"/>
    </row>
    <row r="706" spans="1:10" ht="15.75" hidden="1" x14ac:dyDescent="0.25">
      <c r="A706" s="75"/>
      <c r="B706" s="427"/>
      <c r="C706" s="428"/>
      <c r="D706" s="428"/>
      <c r="E706" s="71" t="s">
        <v>97</v>
      </c>
      <c r="F706" s="76"/>
      <c r="G706" s="47" t="e">
        <f t="shared" si="151"/>
        <v>#DIV/0!</v>
      </c>
      <c r="H706" s="47"/>
      <c r="I706" s="47"/>
      <c r="J706" s="47"/>
    </row>
    <row r="707" spans="1:10" ht="15.75" hidden="1" x14ac:dyDescent="0.25">
      <c r="A707" s="75"/>
      <c r="B707" s="908"/>
      <c r="C707" s="909"/>
      <c r="D707" s="910"/>
      <c r="E707" s="71" t="s">
        <v>97</v>
      </c>
      <c r="F707" s="76"/>
      <c r="G707" s="47" t="e">
        <f t="shared" si="151"/>
        <v>#DIV/0!</v>
      </c>
      <c r="H707" s="47"/>
      <c r="I707" s="47"/>
      <c r="J707" s="47"/>
    </row>
    <row r="708" spans="1:10" ht="15.75" hidden="1" x14ac:dyDescent="0.25">
      <c r="A708" s="75"/>
      <c r="B708" s="906"/>
      <c r="C708" s="907"/>
      <c r="D708" s="961"/>
      <c r="E708" s="71" t="s">
        <v>97</v>
      </c>
      <c r="F708" s="76"/>
      <c r="G708" s="47" t="e">
        <f t="shared" si="150"/>
        <v>#DIV/0!</v>
      </c>
      <c r="H708" s="47"/>
      <c r="I708" s="47"/>
      <c r="J708" s="47"/>
    </row>
    <row r="709" spans="1:10" ht="15.75" x14ac:dyDescent="0.25">
      <c r="A709" s="602">
        <v>6</v>
      </c>
      <c r="B709" s="1106" t="s">
        <v>458</v>
      </c>
      <c r="C709" s="1107"/>
      <c r="D709" s="1108"/>
      <c r="E709" s="603" t="s">
        <v>97</v>
      </c>
      <c r="F709" s="235">
        <v>7692</v>
      </c>
      <c r="G709" s="78">
        <f t="shared" si="150"/>
        <v>106.01092043681747</v>
      </c>
      <c r="H709" s="78">
        <v>815436</v>
      </c>
      <c r="I709" s="78">
        <v>815436</v>
      </c>
      <c r="J709" s="78">
        <v>815436</v>
      </c>
    </row>
    <row r="710" spans="1:10" ht="15.75" hidden="1" x14ac:dyDescent="0.25">
      <c r="A710" s="75"/>
      <c r="B710" s="895"/>
      <c r="C710" s="896"/>
      <c r="D710" s="956"/>
      <c r="E710" s="71" t="s">
        <v>97</v>
      </c>
      <c r="F710" s="76"/>
      <c r="G710" s="47" t="e">
        <f t="shared" si="135"/>
        <v>#DIV/0!</v>
      </c>
      <c r="H710" s="47"/>
      <c r="I710" s="47"/>
      <c r="J710" s="47"/>
    </row>
    <row r="711" spans="1:10" ht="15.75" hidden="1" x14ac:dyDescent="0.25">
      <c r="A711" s="75"/>
      <c r="B711" s="895"/>
      <c r="C711" s="896"/>
      <c r="D711" s="956"/>
      <c r="E711" s="71" t="s">
        <v>97</v>
      </c>
      <c r="F711" s="76"/>
      <c r="G711" s="47" t="e">
        <f t="shared" si="135"/>
        <v>#DIV/0!</v>
      </c>
      <c r="H711" s="47"/>
      <c r="I711" s="47"/>
      <c r="J711" s="47"/>
    </row>
    <row r="712" spans="1:10" ht="15.75" hidden="1" x14ac:dyDescent="0.25">
      <c r="A712" s="75"/>
      <c r="B712" s="895"/>
      <c r="C712" s="896"/>
      <c r="D712" s="956"/>
      <c r="E712" s="71" t="s">
        <v>97</v>
      </c>
      <c r="F712" s="76"/>
      <c r="G712" s="47" t="e">
        <f t="shared" si="135"/>
        <v>#DIV/0!</v>
      </c>
      <c r="H712" s="47"/>
      <c r="I712" s="47"/>
      <c r="J712" s="47"/>
    </row>
    <row r="713" spans="1:10" ht="15.75" hidden="1" x14ac:dyDescent="0.25">
      <c r="A713" s="75"/>
      <c r="B713" s="895"/>
      <c r="C713" s="896"/>
      <c r="D713" s="896"/>
      <c r="E713" s="71" t="s">
        <v>97</v>
      </c>
      <c r="F713" s="76"/>
      <c r="G713" s="47" t="e">
        <f t="shared" si="135"/>
        <v>#DIV/0!</v>
      </c>
      <c r="H713" s="47"/>
      <c r="I713" s="47"/>
      <c r="J713" s="47"/>
    </row>
    <row r="714" spans="1:10" ht="15.75" hidden="1" x14ac:dyDescent="0.25">
      <c r="A714" s="75"/>
      <c r="B714" s="954"/>
      <c r="C714" s="955"/>
      <c r="D714" s="955"/>
      <c r="E714" s="71" t="s">
        <v>97</v>
      </c>
      <c r="F714" s="76"/>
      <c r="G714" s="47" t="e">
        <f t="shared" si="135"/>
        <v>#DIV/0!</v>
      </c>
      <c r="H714" s="47"/>
      <c r="I714" s="47"/>
      <c r="J714" s="47"/>
    </row>
    <row r="715" spans="1:10" ht="15.75" hidden="1" x14ac:dyDescent="0.25">
      <c r="A715" s="75"/>
      <c r="B715" s="920"/>
      <c r="C715" s="921"/>
      <c r="D715" s="921"/>
      <c r="E715" s="71" t="s">
        <v>97</v>
      </c>
      <c r="F715" s="76"/>
      <c r="G715" s="47" t="e">
        <f t="shared" si="135"/>
        <v>#DIV/0!</v>
      </c>
      <c r="H715" s="47"/>
      <c r="I715" s="47"/>
      <c r="J715" s="47"/>
    </row>
    <row r="716" spans="1:10" ht="15.75" hidden="1" x14ac:dyDescent="0.25">
      <c r="A716" s="75"/>
      <c r="B716" s="920"/>
      <c r="C716" s="921"/>
      <c r="D716" s="921"/>
      <c r="E716" s="71" t="s">
        <v>97</v>
      </c>
      <c r="F716" s="76"/>
      <c r="G716" s="47" t="e">
        <f t="shared" si="135"/>
        <v>#DIV/0!</v>
      </c>
      <c r="H716" s="47"/>
      <c r="I716" s="47"/>
      <c r="J716" s="47"/>
    </row>
    <row r="717" spans="1:10" ht="15.75" hidden="1" x14ac:dyDescent="0.25">
      <c r="A717" s="75"/>
      <c r="B717" s="1030"/>
      <c r="C717" s="1031"/>
      <c r="D717" s="1032"/>
      <c r="E717" s="71" t="s">
        <v>97</v>
      </c>
      <c r="F717" s="76"/>
      <c r="G717" s="47" t="e">
        <f t="shared" si="135"/>
        <v>#DIV/0!</v>
      </c>
      <c r="H717" s="47"/>
      <c r="I717" s="47"/>
      <c r="J717" s="47"/>
    </row>
    <row r="718" spans="1:10" ht="15.75" hidden="1" x14ac:dyDescent="0.25">
      <c r="A718" s="75"/>
      <c r="B718" s="1030"/>
      <c r="C718" s="1031"/>
      <c r="D718" s="1032"/>
      <c r="E718" s="71" t="s">
        <v>97</v>
      </c>
      <c r="F718" s="76"/>
      <c r="G718" s="47" t="e">
        <f t="shared" si="135"/>
        <v>#DIV/0!</v>
      </c>
      <c r="H718" s="47"/>
      <c r="I718" s="47"/>
      <c r="J718" s="47"/>
    </row>
    <row r="719" spans="1:10" ht="15.75" hidden="1" x14ac:dyDescent="0.25">
      <c r="A719" s="75"/>
      <c r="B719" s="883"/>
      <c r="C719" s="884"/>
      <c r="D719" s="885"/>
      <c r="E719" s="71" t="s">
        <v>97</v>
      </c>
      <c r="F719" s="76"/>
      <c r="G719" s="47" t="e">
        <f t="shared" si="135"/>
        <v>#DIV/0!</v>
      </c>
      <c r="H719" s="47"/>
      <c r="I719" s="47"/>
      <c r="J719" s="47"/>
    </row>
    <row r="720" spans="1:10" s="107" customFormat="1" ht="15.75" x14ac:dyDescent="0.25">
      <c r="A720" s="328"/>
      <c r="B720" s="927" t="s">
        <v>72</v>
      </c>
      <c r="C720" s="928"/>
      <c r="D720" s="929"/>
      <c r="E720" s="329"/>
      <c r="F720" s="330"/>
      <c r="G720" s="306"/>
      <c r="H720" s="306">
        <f>SUM(H671:H719)</f>
        <v>821780</v>
      </c>
      <c r="I720" s="306">
        <f t="shared" ref="I720:J720" si="153">SUM(I671:I719)</f>
        <v>821780</v>
      </c>
      <c r="J720" s="306">
        <f t="shared" si="153"/>
        <v>821780</v>
      </c>
    </row>
    <row r="721" spans="1:10" s="107" customFormat="1" ht="15.75" x14ac:dyDescent="0.25">
      <c r="A721" s="947" t="s">
        <v>400</v>
      </c>
      <c r="B721" s="948"/>
      <c r="C721" s="948"/>
      <c r="D721" s="948"/>
      <c r="E721" s="948"/>
      <c r="F721" s="948"/>
      <c r="G721" s="949"/>
      <c r="H721" s="202">
        <f>H720+H669+H643+H632+H569</f>
        <v>936380</v>
      </c>
      <c r="I721" s="202">
        <f t="shared" ref="I721:J721" si="154">I720+I669+I643+I632+I569</f>
        <v>936380</v>
      </c>
      <c r="J721" s="202">
        <f t="shared" si="154"/>
        <v>936380</v>
      </c>
    </row>
    <row r="722" spans="1:10" s="327" customFormat="1" ht="15.75" hidden="1" x14ac:dyDescent="0.25">
      <c r="A722" s="103">
        <v>1</v>
      </c>
      <c r="B722" s="911" t="s">
        <v>149</v>
      </c>
      <c r="C722" s="912"/>
      <c r="D722" s="913"/>
      <c r="E722" s="237" t="s">
        <v>118</v>
      </c>
      <c r="F722" s="238" t="s">
        <v>118</v>
      </c>
      <c r="G722" s="239" t="s">
        <v>118</v>
      </c>
      <c r="H722" s="239" t="s">
        <v>118</v>
      </c>
      <c r="I722" s="239" t="s">
        <v>118</v>
      </c>
      <c r="J722" s="239" t="s">
        <v>118</v>
      </c>
    </row>
    <row r="723" spans="1:10" ht="15.75" hidden="1" x14ac:dyDescent="0.25">
      <c r="A723" s="120"/>
      <c r="B723" s="908"/>
      <c r="C723" s="909"/>
      <c r="D723" s="910"/>
      <c r="E723" s="71" t="s">
        <v>97</v>
      </c>
      <c r="F723" s="72"/>
      <c r="G723" s="47" t="e">
        <f t="shared" ref="G723:G735" si="155">H723/F723</f>
        <v>#DIV/0!</v>
      </c>
      <c r="H723" s="79"/>
      <c r="I723" s="79"/>
      <c r="J723" s="79"/>
    </row>
    <row r="724" spans="1:10" ht="15.75" hidden="1" x14ac:dyDescent="0.25">
      <c r="A724" s="120"/>
      <c r="B724" s="908"/>
      <c r="C724" s="909"/>
      <c r="D724" s="910"/>
      <c r="E724" s="71" t="s">
        <v>97</v>
      </c>
      <c r="F724" s="76"/>
      <c r="G724" s="47" t="e">
        <f t="shared" si="155"/>
        <v>#DIV/0!</v>
      </c>
      <c r="H724" s="47"/>
      <c r="I724" s="47"/>
      <c r="J724" s="47"/>
    </row>
    <row r="725" spans="1:10" ht="15.75" hidden="1" x14ac:dyDescent="0.25">
      <c r="A725" s="120"/>
      <c r="B725" s="908"/>
      <c r="C725" s="909"/>
      <c r="D725" s="910"/>
      <c r="E725" s="71" t="s">
        <v>97</v>
      </c>
      <c r="F725" s="76"/>
      <c r="G725" s="47" t="e">
        <f t="shared" si="155"/>
        <v>#DIV/0!</v>
      </c>
      <c r="H725" s="47"/>
      <c r="I725" s="47"/>
      <c r="J725" s="47"/>
    </row>
    <row r="726" spans="1:10" ht="15.75" hidden="1" x14ac:dyDescent="0.25">
      <c r="A726" s="120"/>
      <c r="B726" s="908"/>
      <c r="C726" s="909"/>
      <c r="D726" s="910"/>
      <c r="E726" s="71" t="s">
        <v>97</v>
      </c>
      <c r="F726" s="76"/>
      <c r="G726" s="47" t="e">
        <f t="shared" si="155"/>
        <v>#DIV/0!</v>
      </c>
      <c r="H726" s="47"/>
      <c r="I726" s="47"/>
      <c r="J726" s="47"/>
    </row>
    <row r="727" spans="1:10" ht="15.75" hidden="1" x14ac:dyDescent="0.25">
      <c r="A727" s="120"/>
      <c r="B727" s="903"/>
      <c r="C727" s="904"/>
      <c r="D727" s="904"/>
      <c r="E727" s="71" t="s">
        <v>97</v>
      </c>
      <c r="F727" s="76"/>
      <c r="G727" s="47" t="e">
        <f t="shared" si="155"/>
        <v>#DIV/0!</v>
      </c>
      <c r="H727" s="47"/>
      <c r="I727" s="47"/>
      <c r="J727" s="47"/>
    </row>
    <row r="728" spans="1:10" ht="15.75" hidden="1" x14ac:dyDescent="0.25">
      <c r="A728" s="120"/>
      <c r="B728" s="903"/>
      <c r="C728" s="904"/>
      <c r="D728" s="904"/>
      <c r="E728" s="71" t="s">
        <v>97</v>
      </c>
      <c r="F728" s="76"/>
      <c r="G728" s="47" t="e">
        <f t="shared" si="155"/>
        <v>#DIV/0!</v>
      </c>
      <c r="H728" s="47"/>
      <c r="I728" s="47"/>
      <c r="J728" s="47"/>
    </row>
    <row r="729" spans="1:10" ht="15.75" hidden="1" x14ac:dyDescent="0.25">
      <c r="A729" s="120"/>
      <c r="B729" s="903"/>
      <c r="C729" s="904"/>
      <c r="D729" s="905"/>
      <c r="E729" s="71" t="s">
        <v>97</v>
      </c>
      <c r="F729" s="76"/>
      <c r="G729" s="47" t="e">
        <f t="shared" si="155"/>
        <v>#DIV/0!</v>
      </c>
      <c r="H729" s="47"/>
      <c r="I729" s="47"/>
      <c r="J729" s="47"/>
    </row>
    <row r="730" spans="1:10" ht="15.75" hidden="1" x14ac:dyDescent="0.25">
      <c r="A730" s="120"/>
      <c r="B730" s="903"/>
      <c r="C730" s="904"/>
      <c r="D730" s="905"/>
      <c r="E730" s="71" t="s">
        <v>97</v>
      </c>
      <c r="F730" s="76"/>
      <c r="G730" s="47" t="e">
        <f t="shared" si="155"/>
        <v>#DIV/0!</v>
      </c>
      <c r="H730" s="47"/>
      <c r="I730" s="47"/>
      <c r="J730" s="47"/>
    </row>
    <row r="731" spans="1:10" ht="15.75" hidden="1" x14ac:dyDescent="0.25">
      <c r="A731" s="120"/>
      <c r="B731" s="903"/>
      <c r="C731" s="904"/>
      <c r="D731" s="905"/>
      <c r="E731" s="71" t="s">
        <v>97</v>
      </c>
      <c r="F731" s="76"/>
      <c r="G731" s="47" t="e">
        <f t="shared" si="155"/>
        <v>#DIV/0!</v>
      </c>
      <c r="H731" s="47"/>
      <c r="I731" s="47"/>
      <c r="J731" s="47"/>
    </row>
    <row r="732" spans="1:10" ht="15.75" hidden="1" x14ac:dyDescent="0.25">
      <c r="A732" s="120"/>
      <c r="B732" s="906"/>
      <c r="C732" s="907"/>
      <c r="D732" s="907"/>
      <c r="E732" s="71" t="s">
        <v>97</v>
      </c>
      <c r="F732" s="76"/>
      <c r="G732" s="47" t="e">
        <f t="shared" si="155"/>
        <v>#DIV/0!</v>
      </c>
      <c r="H732" s="47"/>
      <c r="I732" s="47"/>
      <c r="J732" s="47"/>
    </row>
    <row r="733" spans="1:10" ht="15.75" hidden="1" x14ac:dyDescent="0.25">
      <c r="A733" s="120"/>
      <c r="B733" s="908"/>
      <c r="C733" s="909"/>
      <c r="D733" s="910"/>
      <c r="E733" s="71" t="s">
        <v>97</v>
      </c>
      <c r="F733" s="76"/>
      <c r="G733" s="47" t="e">
        <f t="shared" si="155"/>
        <v>#DIV/0!</v>
      </c>
      <c r="H733" s="47"/>
      <c r="I733" s="47"/>
      <c r="J733" s="47"/>
    </row>
    <row r="734" spans="1:10" ht="15.75" hidden="1" x14ac:dyDescent="0.25">
      <c r="A734" s="120"/>
      <c r="B734" s="908"/>
      <c r="C734" s="909"/>
      <c r="D734" s="910"/>
      <c r="E734" s="71" t="s">
        <v>97</v>
      </c>
      <c r="F734" s="76"/>
      <c r="G734" s="47" t="e">
        <f t="shared" si="155"/>
        <v>#DIV/0!</v>
      </c>
      <c r="H734" s="47"/>
      <c r="I734" s="47"/>
      <c r="J734" s="47"/>
    </row>
    <row r="735" spans="1:10" ht="15.75" hidden="1" x14ac:dyDescent="0.25">
      <c r="A735" s="120"/>
      <c r="B735" s="908"/>
      <c r="C735" s="909"/>
      <c r="D735" s="910"/>
      <c r="E735" s="71" t="s">
        <v>97</v>
      </c>
      <c r="F735" s="76"/>
      <c r="G735" s="47" t="e">
        <f t="shared" si="155"/>
        <v>#DIV/0!</v>
      </c>
      <c r="H735" s="47"/>
      <c r="I735" s="47"/>
      <c r="J735" s="47"/>
    </row>
    <row r="736" spans="1:10" s="107" customFormat="1" ht="15.75" hidden="1" x14ac:dyDescent="0.25">
      <c r="A736" s="328"/>
      <c r="B736" s="927" t="s">
        <v>72</v>
      </c>
      <c r="C736" s="928"/>
      <c r="D736" s="929"/>
      <c r="E736" s="329"/>
      <c r="F736" s="330"/>
      <c r="G736" s="306"/>
      <c r="H736" s="306">
        <f>SUM(H723:H735)</f>
        <v>0</v>
      </c>
      <c r="I736" s="306">
        <f t="shared" ref="I736:J736" si="156">SUM(I723:I735)</f>
        <v>0</v>
      </c>
      <c r="J736" s="306">
        <f t="shared" si="156"/>
        <v>0</v>
      </c>
    </row>
    <row r="737" spans="1:10" s="327" customFormat="1" ht="15.75" x14ac:dyDescent="0.25">
      <c r="A737" s="103">
        <v>2</v>
      </c>
      <c r="B737" s="911" t="s">
        <v>73</v>
      </c>
      <c r="C737" s="912"/>
      <c r="D737" s="913"/>
      <c r="E737" s="237" t="s">
        <v>118</v>
      </c>
      <c r="F737" s="238" t="s">
        <v>118</v>
      </c>
      <c r="G737" s="239" t="s">
        <v>118</v>
      </c>
      <c r="H737" s="239" t="s">
        <v>118</v>
      </c>
      <c r="I737" s="239" t="s">
        <v>118</v>
      </c>
      <c r="J737" s="239" t="s">
        <v>118</v>
      </c>
    </row>
    <row r="738" spans="1:10" ht="15.75" x14ac:dyDescent="0.25">
      <c r="A738" s="120"/>
      <c r="B738" s="906" t="s">
        <v>665</v>
      </c>
      <c r="C738" s="907"/>
      <c r="D738" s="907"/>
      <c r="E738" s="71" t="s">
        <v>150</v>
      </c>
      <c r="F738" s="52">
        <v>10</v>
      </c>
      <c r="G738" s="47">
        <f t="shared" ref="G738:G748" si="157">H738/F738</f>
        <v>982.0200000000001</v>
      </c>
      <c r="H738" s="47">
        <v>9820.2000000000007</v>
      </c>
      <c r="I738" s="47">
        <v>9820.2000000000007</v>
      </c>
      <c r="J738" s="47">
        <v>9820.2000000000007</v>
      </c>
    </row>
    <row r="739" spans="1:10" ht="15.75" hidden="1" x14ac:dyDescent="0.25">
      <c r="A739" s="120"/>
      <c r="B739" s="903"/>
      <c r="C739" s="904"/>
      <c r="D739" s="904"/>
      <c r="E739" s="71" t="s">
        <v>97</v>
      </c>
      <c r="F739" s="52"/>
      <c r="G739" s="47" t="e">
        <f t="shared" si="157"/>
        <v>#DIV/0!</v>
      </c>
      <c r="H739" s="47"/>
      <c r="I739" s="47"/>
      <c r="J739" s="47"/>
    </row>
    <row r="740" spans="1:10" ht="15.75" hidden="1" x14ac:dyDescent="0.25">
      <c r="A740" s="120"/>
      <c r="B740" s="903"/>
      <c r="C740" s="904"/>
      <c r="D740" s="904"/>
      <c r="E740" s="71" t="s">
        <v>97</v>
      </c>
      <c r="F740" s="52"/>
      <c r="G740" s="47" t="e">
        <f t="shared" si="157"/>
        <v>#DIV/0!</v>
      </c>
      <c r="H740" s="47"/>
      <c r="I740" s="47"/>
      <c r="J740" s="47"/>
    </row>
    <row r="741" spans="1:10" ht="15.75" hidden="1" x14ac:dyDescent="0.25">
      <c r="A741" s="120"/>
      <c r="B741" s="903"/>
      <c r="C741" s="914"/>
      <c r="D741" s="915"/>
      <c r="E741" s="71" t="s">
        <v>97</v>
      </c>
      <c r="F741" s="52"/>
      <c r="G741" s="47" t="e">
        <f t="shared" si="157"/>
        <v>#DIV/0!</v>
      </c>
      <c r="H741" s="47"/>
      <c r="I741" s="47"/>
      <c r="J741" s="47"/>
    </row>
    <row r="742" spans="1:10" ht="15.75" hidden="1" x14ac:dyDescent="0.25">
      <c r="A742" s="120"/>
      <c r="B742" s="903"/>
      <c r="C742" s="914"/>
      <c r="D742" s="915"/>
      <c r="E742" s="71" t="s">
        <v>97</v>
      </c>
      <c r="F742" s="52"/>
      <c r="G742" s="47" t="e">
        <f t="shared" si="157"/>
        <v>#DIV/0!</v>
      </c>
      <c r="H742" s="47"/>
      <c r="I742" s="47"/>
      <c r="J742" s="47"/>
    </row>
    <row r="743" spans="1:10" ht="15.75" hidden="1" x14ac:dyDescent="0.25">
      <c r="A743" s="120"/>
      <c r="B743" s="906"/>
      <c r="C743" s="907"/>
      <c r="D743" s="907"/>
      <c r="E743" s="71" t="s">
        <v>97</v>
      </c>
      <c r="F743" s="52"/>
      <c r="G743" s="47" t="e">
        <f t="shared" si="157"/>
        <v>#DIV/0!</v>
      </c>
      <c r="H743" s="47"/>
      <c r="I743" s="47"/>
      <c r="J743" s="47"/>
    </row>
    <row r="744" spans="1:10" ht="15.75" hidden="1" x14ac:dyDescent="0.25">
      <c r="A744" s="120"/>
      <c r="B744" s="906"/>
      <c r="C744" s="907"/>
      <c r="D744" s="907"/>
      <c r="E744" s="71" t="s">
        <v>97</v>
      </c>
      <c r="F744" s="52"/>
      <c r="G744" s="47" t="e">
        <f t="shared" si="157"/>
        <v>#DIV/0!</v>
      </c>
      <c r="H744" s="47"/>
      <c r="I744" s="47"/>
      <c r="J744" s="47"/>
    </row>
    <row r="745" spans="1:10" ht="15.75" hidden="1" x14ac:dyDescent="0.25">
      <c r="A745" s="120"/>
      <c r="B745" s="924"/>
      <c r="C745" s="925"/>
      <c r="D745" s="926"/>
      <c r="E745" s="71" t="s">
        <v>97</v>
      </c>
      <c r="F745" s="52"/>
      <c r="G745" s="47" t="e">
        <f t="shared" si="157"/>
        <v>#DIV/0!</v>
      </c>
      <c r="H745" s="47"/>
      <c r="I745" s="47"/>
      <c r="J745" s="47"/>
    </row>
    <row r="746" spans="1:10" ht="15.75" hidden="1" x14ac:dyDescent="0.25">
      <c r="A746" s="120"/>
      <c r="B746" s="924"/>
      <c r="C746" s="925"/>
      <c r="D746" s="926"/>
      <c r="E746" s="71"/>
      <c r="F746" s="52"/>
      <c r="G746" s="47" t="e">
        <f t="shared" si="157"/>
        <v>#DIV/0!</v>
      </c>
      <c r="H746" s="47"/>
      <c r="I746" s="47"/>
      <c r="J746" s="47"/>
    </row>
    <row r="747" spans="1:10" ht="15.75" hidden="1" x14ac:dyDescent="0.25">
      <c r="A747" s="120"/>
      <c r="B747" s="924"/>
      <c r="C747" s="925"/>
      <c r="D747" s="926"/>
      <c r="E747" s="71"/>
      <c r="F747" s="52"/>
      <c r="G747" s="47" t="e">
        <f t="shared" si="157"/>
        <v>#DIV/0!</v>
      </c>
      <c r="H747" s="47"/>
      <c r="I747" s="47"/>
      <c r="J747" s="47"/>
    </row>
    <row r="748" spans="1:10" ht="15.75" hidden="1" x14ac:dyDescent="0.25">
      <c r="A748" s="120"/>
      <c r="B748" s="934"/>
      <c r="C748" s="934"/>
      <c r="D748" s="934"/>
      <c r="E748" s="71"/>
      <c r="F748" s="52"/>
      <c r="G748" s="47" t="e">
        <f t="shared" si="157"/>
        <v>#DIV/0!</v>
      </c>
      <c r="H748" s="47"/>
      <c r="I748" s="47"/>
      <c r="J748" s="47"/>
    </row>
    <row r="749" spans="1:10" s="107" customFormat="1" ht="15.75" x14ac:dyDescent="0.25">
      <c r="A749" s="328"/>
      <c r="B749" s="927" t="s">
        <v>72</v>
      </c>
      <c r="C749" s="928"/>
      <c r="D749" s="929"/>
      <c r="E749" s="329"/>
      <c r="F749" s="330"/>
      <c r="G749" s="306"/>
      <c r="H749" s="306">
        <f>SUM(H738:H748)</f>
        <v>9820.2000000000007</v>
      </c>
      <c r="I749" s="306">
        <f>SUM(I738:I748)</f>
        <v>9820.2000000000007</v>
      </c>
      <c r="J749" s="306">
        <f>SUM(J738:J748)</f>
        <v>9820.2000000000007</v>
      </c>
    </row>
    <row r="750" spans="1:10" s="327" customFormat="1" ht="33" hidden="1" customHeight="1" x14ac:dyDescent="0.25">
      <c r="A750" s="106">
        <v>3</v>
      </c>
      <c r="B750" s="931" t="s">
        <v>151</v>
      </c>
      <c r="C750" s="932"/>
      <c r="D750" s="933"/>
      <c r="E750" s="237" t="s">
        <v>118</v>
      </c>
      <c r="F750" s="238" t="s">
        <v>118</v>
      </c>
      <c r="G750" s="239" t="s">
        <v>118</v>
      </c>
      <c r="H750" s="239" t="s">
        <v>118</v>
      </c>
      <c r="I750" s="239" t="s">
        <v>118</v>
      </c>
      <c r="J750" s="239" t="s">
        <v>118</v>
      </c>
    </row>
    <row r="751" spans="1:10" ht="15.75" hidden="1" x14ac:dyDescent="0.25">
      <c r="A751" s="120"/>
      <c r="B751" s="908"/>
      <c r="C751" s="909"/>
      <c r="D751" s="910"/>
      <c r="E751" s="71" t="s">
        <v>97</v>
      </c>
      <c r="F751" s="52"/>
      <c r="G751" s="47" t="e">
        <f t="shared" ref="G751:G756" si="158">H751/F751</f>
        <v>#DIV/0!</v>
      </c>
      <c r="H751" s="47"/>
      <c r="I751" s="47"/>
      <c r="J751" s="47"/>
    </row>
    <row r="752" spans="1:10" ht="15.75" hidden="1" x14ac:dyDescent="0.25">
      <c r="A752" s="120"/>
      <c r="B752" s="908"/>
      <c r="C752" s="909"/>
      <c r="D752" s="910"/>
      <c r="E752" s="71" t="s">
        <v>97</v>
      </c>
      <c r="F752" s="52"/>
      <c r="G752" s="47" t="e">
        <f t="shared" si="158"/>
        <v>#DIV/0!</v>
      </c>
      <c r="H752" s="47"/>
      <c r="I752" s="47"/>
      <c r="J752" s="47"/>
    </row>
    <row r="753" spans="1:10" ht="15.75" hidden="1" x14ac:dyDescent="0.25">
      <c r="A753" s="120"/>
      <c r="B753" s="908"/>
      <c r="C753" s="909"/>
      <c r="D753" s="910"/>
      <c r="E753" s="71" t="s">
        <v>97</v>
      </c>
      <c r="F753" s="52"/>
      <c r="G753" s="47" t="e">
        <f t="shared" si="158"/>
        <v>#DIV/0!</v>
      </c>
      <c r="H753" s="47"/>
      <c r="I753" s="47"/>
      <c r="J753" s="47"/>
    </row>
    <row r="754" spans="1:10" ht="15.75" hidden="1" x14ac:dyDescent="0.25">
      <c r="A754" s="120"/>
      <c r="B754" s="908"/>
      <c r="C754" s="909"/>
      <c r="D754" s="910"/>
      <c r="E754" s="71" t="s">
        <v>97</v>
      </c>
      <c r="F754" s="52"/>
      <c r="G754" s="47" t="e">
        <f t="shared" si="158"/>
        <v>#DIV/0!</v>
      </c>
      <c r="H754" s="47"/>
      <c r="I754" s="47"/>
      <c r="J754" s="47"/>
    </row>
    <row r="755" spans="1:10" ht="15.75" hidden="1" x14ac:dyDescent="0.25">
      <c r="A755" s="120"/>
      <c r="B755" s="908"/>
      <c r="C755" s="909"/>
      <c r="D755" s="910"/>
      <c r="E755" s="71" t="s">
        <v>97</v>
      </c>
      <c r="F755" s="52"/>
      <c r="G755" s="47" t="e">
        <f t="shared" si="158"/>
        <v>#DIV/0!</v>
      </c>
      <c r="H755" s="47"/>
      <c r="I755" s="47"/>
      <c r="J755" s="47"/>
    </row>
    <row r="756" spans="1:10" ht="15.75" hidden="1" x14ac:dyDescent="0.25">
      <c r="A756" s="120"/>
      <c r="B756" s="908"/>
      <c r="C756" s="909"/>
      <c r="D756" s="910"/>
      <c r="E756" s="71" t="s">
        <v>97</v>
      </c>
      <c r="F756" s="52"/>
      <c r="G756" s="47" t="e">
        <f t="shared" si="158"/>
        <v>#DIV/0!</v>
      </c>
      <c r="H756" s="47"/>
      <c r="I756" s="47"/>
      <c r="J756" s="47"/>
    </row>
    <row r="757" spans="1:10" s="107" customFormat="1" ht="15.75" hidden="1" x14ac:dyDescent="0.25">
      <c r="A757" s="328"/>
      <c r="B757" s="927" t="s">
        <v>72</v>
      </c>
      <c r="C757" s="928"/>
      <c r="D757" s="929"/>
      <c r="E757" s="329"/>
      <c r="F757" s="330"/>
      <c r="G757" s="306"/>
      <c r="H757" s="306">
        <f>SUM(H751:H756)</f>
        <v>0</v>
      </c>
      <c r="I757" s="306">
        <f t="shared" ref="I757:J757" si="159">SUM(I751:I756)</f>
        <v>0</v>
      </c>
      <c r="J757" s="306">
        <f t="shared" si="159"/>
        <v>0</v>
      </c>
    </row>
    <row r="758" spans="1:10" s="327" customFormat="1" ht="30.75" hidden="1" customHeight="1" x14ac:dyDescent="0.25">
      <c r="A758" s="106">
        <v>4</v>
      </c>
      <c r="B758" s="931" t="s">
        <v>74</v>
      </c>
      <c r="C758" s="932"/>
      <c r="D758" s="933"/>
      <c r="E758" s="237" t="s">
        <v>118</v>
      </c>
      <c r="F758" s="238" t="s">
        <v>118</v>
      </c>
      <c r="G758" s="239" t="s">
        <v>118</v>
      </c>
      <c r="H758" s="239" t="s">
        <v>118</v>
      </c>
      <c r="I758" s="239" t="s">
        <v>118</v>
      </c>
      <c r="J758" s="239" t="s">
        <v>118</v>
      </c>
    </row>
    <row r="759" spans="1:10" ht="15.75" hidden="1" x14ac:dyDescent="0.25">
      <c r="A759" s="120"/>
      <c r="B759" s="900"/>
      <c r="C759" s="901"/>
      <c r="D759" s="902"/>
      <c r="E759" s="71" t="s">
        <v>97</v>
      </c>
      <c r="F759" s="52"/>
      <c r="G759" s="47" t="e">
        <f t="shared" ref="G759:G767" si="160">H759/F759</f>
        <v>#DIV/0!</v>
      </c>
      <c r="H759" s="47"/>
      <c r="I759" s="47"/>
      <c r="J759" s="47"/>
    </row>
    <row r="760" spans="1:10" ht="15.75" hidden="1" x14ac:dyDescent="0.25">
      <c r="A760" s="120"/>
      <c r="B760" s="908"/>
      <c r="C760" s="909"/>
      <c r="D760" s="910"/>
      <c r="E760" s="71" t="s">
        <v>97</v>
      </c>
      <c r="F760" s="52"/>
      <c r="G760" s="47" t="e">
        <f t="shared" si="160"/>
        <v>#DIV/0!</v>
      </c>
      <c r="H760" s="47"/>
      <c r="I760" s="47"/>
      <c r="J760" s="47"/>
    </row>
    <row r="761" spans="1:10" ht="15.75" hidden="1" x14ac:dyDescent="0.25">
      <c r="A761" s="120"/>
      <c r="B761" s="908"/>
      <c r="C761" s="909"/>
      <c r="D761" s="910"/>
      <c r="E761" s="71" t="s">
        <v>97</v>
      </c>
      <c r="F761" s="52"/>
      <c r="G761" s="47" t="e">
        <f t="shared" si="160"/>
        <v>#DIV/0!</v>
      </c>
      <c r="H761" s="47"/>
      <c r="I761" s="47"/>
      <c r="J761" s="47"/>
    </row>
    <row r="762" spans="1:10" ht="15.75" hidden="1" x14ac:dyDescent="0.25">
      <c r="A762" s="120"/>
      <c r="B762" s="908"/>
      <c r="C762" s="909"/>
      <c r="D762" s="910"/>
      <c r="E762" s="71" t="s">
        <v>97</v>
      </c>
      <c r="F762" s="52"/>
      <c r="G762" s="47" t="e">
        <f t="shared" si="160"/>
        <v>#DIV/0!</v>
      </c>
      <c r="H762" s="47"/>
      <c r="I762" s="47"/>
      <c r="J762" s="47"/>
    </row>
    <row r="763" spans="1:10" ht="15.75" hidden="1" x14ac:dyDescent="0.25">
      <c r="A763" s="120"/>
      <c r="B763" s="900"/>
      <c r="C763" s="901"/>
      <c r="D763" s="902"/>
      <c r="E763" s="71" t="s">
        <v>97</v>
      </c>
      <c r="F763" s="52"/>
      <c r="G763" s="47" t="e">
        <f t="shared" si="160"/>
        <v>#DIV/0!</v>
      </c>
      <c r="H763" s="47"/>
      <c r="I763" s="47"/>
      <c r="J763" s="47"/>
    </row>
    <row r="764" spans="1:10" ht="15.75" hidden="1" x14ac:dyDescent="0.25">
      <c r="A764" s="120"/>
      <c r="B764" s="900"/>
      <c r="C764" s="901"/>
      <c r="D764" s="902"/>
      <c r="E764" s="71" t="s">
        <v>97</v>
      </c>
      <c r="F764" s="52"/>
      <c r="G764" s="47" t="e">
        <f t="shared" si="160"/>
        <v>#DIV/0!</v>
      </c>
      <c r="H764" s="47"/>
      <c r="I764" s="47"/>
      <c r="J764" s="47"/>
    </row>
    <row r="765" spans="1:10" ht="15.75" hidden="1" x14ac:dyDescent="0.25">
      <c r="A765" s="120"/>
      <c r="B765" s="900"/>
      <c r="C765" s="901"/>
      <c r="D765" s="902"/>
      <c r="E765" s="71" t="s">
        <v>97</v>
      </c>
      <c r="F765" s="52"/>
      <c r="G765" s="47" t="e">
        <f t="shared" si="160"/>
        <v>#DIV/0!</v>
      </c>
      <c r="H765" s="47"/>
      <c r="I765" s="47"/>
      <c r="J765" s="47"/>
    </row>
    <row r="766" spans="1:10" ht="15.75" hidden="1" x14ac:dyDescent="0.25">
      <c r="A766" s="120"/>
      <c r="B766" s="900"/>
      <c r="C766" s="901"/>
      <c r="D766" s="902"/>
      <c r="E766" s="71" t="s">
        <v>97</v>
      </c>
      <c r="F766" s="52"/>
      <c r="G766" s="47" t="e">
        <f t="shared" si="160"/>
        <v>#DIV/0!</v>
      </c>
      <c r="H766" s="47"/>
      <c r="I766" s="47"/>
      <c r="J766" s="47"/>
    </row>
    <row r="767" spans="1:10" ht="15.75" hidden="1" x14ac:dyDescent="0.25">
      <c r="A767" s="120"/>
      <c r="B767" s="900"/>
      <c r="C767" s="901"/>
      <c r="D767" s="902"/>
      <c r="E767" s="71" t="s">
        <v>97</v>
      </c>
      <c r="F767" s="52"/>
      <c r="G767" s="47" t="e">
        <f t="shared" si="160"/>
        <v>#DIV/0!</v>
      </c>
      <c r="H767" s="47"/>
      <c r="I767" s="47"/>
      <c r="J767" s="47"/>
    </row>
    <row r="768" spans="1:10" s="107" customFormat="1" ht="15.75" hidden="1" x14ac:dyDescent="0.25">
      <c r="A768" s="328"/>
      <c r="B768" s="927" t="s">
        <v>72</v>
      </c>
      <c r="C768" s="928"/>
      <c r="D768" s="929"/>
      <c r="E768" s="329"/>
      <c r="F768" s="330"/>
      <c r="G768" s="306"/>
      <c r="H768" s="306">
        <f>SUM(H759:H767)</f>
        <v>0</v>
      </c>
      <c r="I768" s="306">
        <f t="shared" ref="I768:J768" si="161">SUM(I759:I767)</f>
        <v>0</v>
      </c>
      <c r="J768" s="306">
        <f t="shared" si="161"/>
        <v>0</v>
      </c>
    </row>
    <row r="769" spans="1:13" s="327" customFormat="1" ht="15.75" x14ac:dyDescent="0.25">
      <c r="A769" s="103">
        <v>5</v>
      </c>
      <c r="B769" s="931" t="s">
        <v>152</v>
      </c>
      <c r="C769" s="932"/>
      <c r="D769" s="933"/>
      <c r="E769" s="237" t="s">
        <v>118</v>
      </c>
      <c r="F769" s="238" t="s">
        <v>118</v>
      </c>
      <c r="G769" s="239" t="s">
        <v>118</v>
      </c>
      <c r="H769" s="239" t="s">
        <v>118</v>
      </c>
      <c r="I769" s="239" t="s">
        <v>118</v>
      </c>
      <c r="J769" s="239" t="s">
        <v>118</v>
      </c>
    </row>
    <row r="770" spans="1:13" s="327" customFormat="1" ht="15.75" x14ac:dyDescent="0.25">
      <c r="A770" s="103"/>
      <c r="B770" s="908" t="s">
        <v>658</v>
      </c>
      <c r="C770" s="909"/>
      <c r="D770" s="910"/>
      <c r="E770" s="71" t="s">
        <v>150</v>
      </c>
      <c r="F770" s="80">
        <v>15</v>
      </c>
      <c r="G770" s="79">
        <f t="shared" ref="G770:G786" si="162">H770/F770</f>
        <v>167.73333333333332</v>
      </c>
      <c r="H770" s="47">
        <v>2516</v>
      </c>
      <c r="I770" s="47">
        <v>2516</v>
      </c>
      <c r="J770" s="47">
        <v>2516</v>
      </c>
    </row>
    <row r="771" spans="1:13" ht="15.75" x14ac:dyDescent="0.25">
      <c r="A771" s="120"/>
      <c r="B771" s="908" t="s">
        <v>660</v>
      </c>
      <c r="C771" s="909"/>
      <c r="D771" s="909"/>
      <c r="E771" s="71" t="s">
        <v>97</v>
      </c>
      <c r="F771" s="80">
        <v>24</v>
      </c>
      <c r="G771" s="47">
        <f t="shared" si="162"/>
        <v>23.416666666666668</v>
      </c>
      <c r="H771" s="47">
        <v>562</v>
      </c>
      <c r="I771" s="47">
        <v>562</v>
      </c>
      <c r="J771" s="47">
        <v>562</v>
      </c>
      <c r="K771" s="77"/>
      <c r="L771" s="77"/>
      <c r="M771" s="77"/>
    </row>
    <row r="772" spans="1:13" ht="15.75" x14ac:dyDescent="0.25">
      <c r="A772" s="120"/>
      <c r="B772" s="941" t="s">
        <v>661</v>
      </c>
      <c r="C772" s="942"/>
      <c r="D772" s="942"/>
      <c r="E772" s="71" t="s">
        <v>97</v>
      </c>
      <c r="F772" s="76">
        <v>6</v>
      </c>
      <c r="G772" s="47">
        <f t="shared" si="162"/>
        <v>916.66666666666663</v>
      </c>
      <c r="H772" s="47">
        <v>5500</v>
      </c>
      <c r="I772" s="47">
        <v>5500</v>
      </c>
      <c r="J772" s="47">
        <v>5500</v>
      </c>
    </row>
    <row r="773" spans="1:13" ht="15.75" hidden="1" x14ac:dyDescent="0.25">
      <c r="A773" s="120"/>
      <c r="B773" s="908" t="s">
        <v>662</v>
      </c>
      <c r="C773" s="909"/>
      <c r="D773" s="909"/>
      <c r="E773" s="71" t="s">
        <v>97</v>
      </c>
      <c r="F773" s="76"/>
      <c r="G773" s="47" t="e">
        <f t="shared" si="162"/>
        <v>#DIV/0!</v>
      </c>
      <c r="H773" s="47"/>
      <c r="I773" s="47"/>
      <c r="J773" s="47"/>
    </row>
    <row r="774" spans="1:13" ht="15.75" x14ac:dyDescent="0.25">
      <c r="A774" s="120"/>
      <c r="B774" s="908" t="s">
        <v>663</v>
      </c>
      <c r="C774" s="909"/>
      <c r="D774" s="909"/>
      <c r="E774" s="71" t="s">
        <v>97</v>
      </c>
      <c r="F774" s="76">
        <v>10</v>
      </c>
      <c r="G774" s="47">
        <f t="shared" si="162"/>
        <v>1000</v>
      </c>
      <c r="H774" s="47">
        <v>10000</v>
      </c>
      <c r="I774" s="47">
        <v>10000</v>
      </c>
      <c r="J774" s="47">
        <v>10000</v>
      </c>
    </row>
    <row r="775" spans="1:13" ht="15.75" hidden="1" x14ac:dyDescent="0.25">
      <c r="A775" s="120"/>
      <c r="B775" s="938"/>
      <c r="C775" s="939"/>
      <c r="D775" s="940"/>
      <c r="E775" s="71" t="s">
        <v>178</v>
      </c>
      <c r="F775" s="80"/>
      <c r="G775" s="47" t="e">
        <f t="shared" si="162"/>
        <v>#DIV/0!</v>
      </c>
      <c r="H775" s="47"/>
      <c r="I775" s="47"/>
      <c r="J775" s="47"/>
    </row>
    <row r="776" spans="1:13" ht="15.75" hidden="1" x14ac:dyDescent="0.25">
      <c r="A776" s="120"/>
      <c r="B776" s="938"/>
      <c r="C776" s="939"/>
      <c r="D776" s="940"/>
      <c r="E776" s="71" t="s">
        <v>178</v>
      </c>
      <c r="F776" s="80"/>
      <c r="G776" s="47" t="e">
        <f t="shared" si="162"/>
        <v>#DIV/0!</v>
      </c>
      <c r="H776" s="47"/>
      <c r="I776" s="47"/>
      <c r="J776" s="47"/>
    </row>
    <row r="777" spans="1:13" ht="15.75" hidden="1" x14ac:dyDescent="0.25">
      <c r="A777" s="120"/>
      <c r="B777" s="938"/>
      <c r="C777" s="939"/>
      <c r="D777" s="940"/>
      <c r="E777" s="71" t="s">
        <v>178</v>
      </c>
      <c r="F777" s="80"/>
      <c r="G777" s="47" t="e">
        <f t="shared" si="162"/>
        <v>#DIV/0!</v>
      </c>
      <c r="H777" s="47"/>
      <c r="I777" s="47"/>
      <c r="J777" s="47"/>
    </row>
    <row r="778" spans="1:13" ht="15.75" hidden="1" x14ac:dyDescent="0.25">
      <c r="A778" s="120"/>
      <c r="B778" s="941"/>
      <c r="C778" s="942"/>
      <c r="D778" s="942"/>
      <c r="E778" s="71" t="s">
        <v>178</v>
      </c>
      <c r="F778" s="76"/>
      <c r="G778" s="47" t="e">
        <f t="shared" si="162"/>
        <v>#DIV/0!</v>
      </c>
      <c r="H778" s="47"/>
      <c r="I778" s="47"/>
      <c r="J778" s="47"/>
    </row>
    <row r="779" spans="1:13" ht="15.75" hidden="1" x14ac:dyDescent="0.25">
      <c r="A779" s="120"/>
      <c r="B779" s="908"/>
      <c r="C779" s="909"/>
      <c r="D779" s="909"/>
      <c r="E779" s="71" t="s">
        <v>97</v>
      </c>
      <c r="F779" s="76"/>
      <c r="G779" s="47" t="e">
        <f t="shared" si="162"/>
        <v>#DIV/0!</v>
      </c>
      <c r="H779" s="47"/>
      <c r="I779" s="47"/>
      <c r="J779" s="47"/>
    </row>
    <row r="780" spans="1:13" ht="15.75" hidden="1" x14ac:dyDescent="0.25">
      <c r="A780" s="120"/>
      <c r="B780" s="908"/>
      <c r="C780" s="909"/>
      <c r="D780" s="909"/>
      <c r="E780" s="71" t="s">
        <v>97</v>
      </c>
      <c r="F780" s="76"/>
      <c r="G780" s="47" t="e">
        <f t="shared" si="162"/>
        <v>#DIV/0!</v>
      </c>
      <c r="H780" s="47"/>
      <c r="I780" s="47"/>
      <c r="J780" s="47"/>
    </row>
    <row r="781" spans="1:13" ht="15.75" hidden="1" x14ac:dyDescent="0.25">
      <c r="A781" s="120"/>
      <c r="B781" s="906"/>
      <c r="C781" s="907"/>
      <c r="D781" s="907"/>
      <c r="E781" s="71" t="s">
        <v>97</v>
      </c>
      <c r="F781" s="76"/>
      <c r="G781" s="47" t="e">
        <f t="shared" si="162"/>
        <v>#DIV/0!</v>
      </c>
      <c r="H781" s="47"/>
      <c r="I781" s="47"/>
      <c r="J781" s="47"/>
    </row>
    <row r="782" spans="1:13" ht="15.75" hidden="1" x14ac:dyDescent="0.25">
      <c r="A782" s="120"/>
      <c r="B782" s="906"/>
      <c r="C782" s="907"/>
      <c r="D782" s="961"/>
      <c r="E782" s="71" t="s">
        <v>97</v>
      </c>
      <c r="F782" s="76"/>
      <c r="G782" s="47" t="e">
        <f t="shared" si="162"/>
        <v>#DIV/0!</v>
      </c>
      <c r="H782" s="47"/>
      <c r="I782" s="47"/>
      <c r="J782" s="47"/>
    </row>
    <row r="783" spans="1:13" ht="15.75" hidden="1" x14ac:dyDescent="0.25">
      <c r="A783" s="120"/>
      <c r="B783" s="906"/>
      <c r="C783" s="907"/>
      <c r="D783" s="961"/>
      <c r="E783" s="71" t="s">
        <v>97</v>
      </c>
      <c r="F783" s="76"/>
      <c r="G783" s="47" t="e">
        <f t="shared" si="162"/>
        <v>#DIV/0!</v>
      </c>
      <c r="H783" s="47"/>
      <c r="I783" s="47"/>
      <c r="J783" s="47"/>
    </row>
    <row r="784" spans="1:13" ht="15.75" hidden="1" x14ac:dyDescent="0.25">
      <c r="A784" s="120"/>
      <c r="B784" s="908"/>
      <c r="C784" s="909"/>
      <c r="D784" s="909"/>
      <c r="E784" s="71" t="s">
        <v>97</v>
      </c>
      <c r="F784" s="76"/>
      <c r="G784" s="47" t="e">
        <f t="shared" si="162"/>
        <v>#DIV/0!</v>
      </c>
      <c r="H784" s="47"/>
      <c r="I784" s="47"/>
      <c r="J784" s="47"/>
    </row>
    <row r="785" spans="1:10" ht="15.75" hidden="1" x14ac:dyDescent="0.25">
      <c r="A785" s="120"/>
      <c r="B785" s="908"/>
      <c r="C785" s="909"/>
      <c r="D785" s="909"/>
      <c r="E785" s="71" t="s">
        <v>97</v>
      </c>
      <c r="F785" s="76"/>
      <c r="G785" s="47" t="e">
        <f t="shared" si="162"/>
        <v>#DIV/0!</v>
      </c>
      <c r="H785" s="47"/>
      <c r="I785" s="47"/>
      <c r="J785" s="47"/>
    </row>
    <row r="786" spans="1:10" ht="15.75" hidden="1" x14ac:dyDescent="0.25">
      <c r="A786" s="120"/>
      <c r="B786" s="908"/>
      <c r="C786" s="909"/>
      <c r="D786" s="910"/>
      <c r="E786" s="71" t="s">
        <v>97</v>
      </c>
      <c r="F786" s="76"/>
      <c r="G786" s="47" t="e">
        <f t="shared" si="162"/>
        <v>#DIV/0!</v>
      </c>
      <c r="H786" s="47"/>
      <c r="I786" s="47"/>
      <c r="J786" s="47"/>
    </row>
    <row r="787" spans="1:10" ht="15.75" hidden="1" x14ac:dyDescent="0.25">
      <c r="A787" s="120"/>
      <c r="B787" s="908"/>
      <c r="C787" s="909"/>
      <c r="D787" s="910"/>
      <c r="E787" s="71" t="s">
        <v>97</v>
      </c>
      <c r="F787" s="76"/>
      <c r="G787" s="47" t="e">
        <f t="shared" ref="G787:G790" si="163">H787/F787</f>
        <v>#DIV/0!</v>
      </c>
      <c r="H787" s="47"/>
      <c r="I787" s="47"/>
      <c r="J787" s="47"/>
    </row>
    <row r="788" spans="1:10" ht="15.75" hidden="1" x14ac:dyDescent="0.25">
      <c r="A788" s="120"/>
      <c r="B788" s="908"/>
      <c r="C788" s="909"/>
      <c r="D788" s="910"/>
      <c r="E788" s="71" t="s">
        <v>97</v>
      </c>
      <c r="F788" s="76"/>
      <c r="G788" s="47" t="e">
        <f t="shared" si="163"/>
        <v>#DIV/0!</v>
      </c>
      <c r="H788" s="47"/>
      <c r="I788" s="47"/>
      <c r="J788" s="47"/>
    </row>
    <row r="789" spans="1:10" ht="15.75" x14ac:dyDescent="0.25">
      <c r="A789" s="120"/>
      <c r="B789" s="908" t="s">
        <v>659</v>
      </c>
      <c r="C789" s="909"/>
      <c r="D789" s="910"/>
      <c r="E789" s="71" t="s">
        <v>97</v>
      </c>
      <c r="F789" s="76">
        <v>15</v>
      </c>
      <c r="G789" s="47">
        <f t="shared" si="163"/>
        <v>61.2</v>
      </c>
      <c r="H789" s="47">
        <v>918</v>
      </c>
      <c r="I789" s="47">
        <v>918</v>
      </c>
      <c r="J789" s="47">
        <v>918</v>
      </c>
    </row>
    <row r="790" spans="1:10" ht="15.75" hidden="1" x14ac:dyDescent="0.25">
      <c r="A790" s="120"/>
      <c r="B790" s="908"/>
      <c r="C790" s="909"/>
      <c r="D790" s="910"/>
      <c r="E790" s="71" t="s">
        <v>97</v>
      </c>
      <c r="F790" s="76"/>
      <c r="G790" s="47" t="e">
        <f t="shared" si="163"/>
        <v>#DIV/0!</v>
      </c>
      <c r="H790" s="47"/>
      <c r="I790" s="47"/>
      <c r="J790" s="47"/>
    </row>
    <row r="791" spans="1:10" s="107" customFormat="1" ht="15.75" x14ac:dyDescent="0.25">
      <c r="A791" s="328"/>
      <c r="B791" s="935" t="s">
        <v>72</v>
      </c>
      <c r="C791" s="936"/>
      <c r="D791" s="937"/>
      <c r="E791" s="329"/>
      <c r="F791" s="330"/>
      <c r="G791" s="306"/>
      <c r="H791" s="306">
        <f>SUM(H770:H790)</f>
        <v>19496</v>
      </c>
      <c r="I791" s="306">
        <f t="shared" ref="I791:J791" si="164">SUM(I770:I790)</f>
        <v>19496</v>
      </c>
      <c r="J791" s="306">
        <f t="shared" si="164"/>
        <v>19496</v>
      </c>
    </row>
    <row r="792" spans="1:10" s="652" customFormat="1" ht="15.75" x14ac:dyDescent="0.25">
      <c r="A792" s="106">
        <v>6</v>
      </c>
      <c r="B792" s="911" t="s">
        <v>153</v>
      </c>
      <c r="C792" s="912"/>
      <c r="D792" s="913"/>
      <c r="E792" s="237" t="s">
        <v>118</v>
      </c>
      <c r="F792" s="238" t="s">
        <v>118</v>
      </c>
      <c r="G792" s="650" t="s">
        <v>118</v>
      </c>
      <c r="H792" s="650" t="s">
        <v>118</v>
      </c>
      <c r="I792" s="650" t="s">
        <v>118</v>
      </c>
      <c r="J792" s="650" t="s">
        <v>118</v>
      </c>
    </row>
    <row r="793" spans="1:10" ht="15.75" x14ac:dyDescent="0.25">
      <c r="A793" s="120"/>
      <c r="B793" s="908" t="s">
        <v>664</v>
      </c>
      <c r="C793" s="909"/>
      <c r="D793" s="910"/>
      <c r="E793" s="71" t="s">
        <v>97</v>
      </c>
      <c r="F793" s="81">
        <v>20</v>
      </c>
      <c r="G793" s="79">
        <f t="shared" ref="G793" si="165">H793/F793</f>
        <v>1600</v>
      </c>
      <c r="H793" s="47">
        <v>32000</v>
      </c>
      <c r="I793" s="47">
        <v>32000</v>
      </c>
      <c r="J793" s="47">
        <v>32000</v>
      </c>
    </row>
    <row r="794" spans="1:10" ht="15.75" hidden="1" x14ac:dyDescent="0.25">
      <c r="A794" s="120"/>
      <c r="B794" s="908"/>
      <c r="C794" s="909"/>
      <c r="D794" s="910"/>
      <c r="E794" s="71" t="s">
        <v>97</v>
      </c>
      <c r="F794" s="52"/>
      <c r="G794" s="403" t="e">
        <f t="shared" ref="G794:G801" si="166">H794/F794</f>
        <v>#DIV/0!</v>
      </c>
      <c r="H794" s="47"/>
      <c r="I794" s="47"/>
      <c r="J794" s="47"/>
    </row>
    <row r="795" spans="1:10" ht="15.75" hidden="1" x14ac:dyDescent="0.25">
      <c r="A795" s="120"/>
      <c r="B795" s="908"/>
      <c r="C795" s="909"/>
      <c r="D795" s="910"/>
      <c r="E795" s="71" t="s">
        <v>97</v>
      </c>
      <c r="F795" s="52"/>
      <c r="G795" s="47" t="e">
        <f t="shared" si="166"/>
        <v>#DIV/0!</v>
      </c>
      <c r="H795" s="47"/>
      <c r="I795" s="47"/>
      <c r="J795" s="47"/>
    </row>
    <row r="796" spans="1:10" ht="15.75" hidden="1" x14ac:dyDescent="0.25">
      <c r="A796" s="120"/>
      <c r="B796" s="908"/>
      <c r="C796" s="909"/>
      <c r="D796" s="910"/>
      <c r="E796" s="71" t="s">
        <v>97</v>
      </c>
      <c r="F796" s="52"/>
      <c r="G796" s="47" t="e">
        <f t="shared" si="166"/>
        <v>#DIV/0!</v>
      </c>
      <c r="H796" s="47"/>
      <c r="I796" s="47"/>
      <c r="J796" s="47"/>
    </row>
    <row r="797" spans="1:10" ht="15.75" hidden="1" x14ac:dyDescent="0.25">
      <c r="A797" s="120"/>
      <c r="B797" s="908"/>
      <c r="C797" s="909"/>
      <c r="D797" s="910"/>
      <c r="E797" s="71" t="s">
        <v>97</v>
      </c>
      <c r="F797" s="52"/>
      <c r="G797" s="47" t="e">
        <f t="shared" si="166"/>
        <v>#DIV/0!</v>
      </c>
      <c r="H797" s="47"/>
      <c r="I797" s="47"/>
      <c r="J797" s="47"/>
    </row>
    <row r="798" spans="1:10" ht="15.75" hidden="1" x14ac:dyDescent="0.25">
      <c r="A798" s="120"/>
      <c r="B798" s="908"/>
      <c r="C798" s="909"/>
      <c r="D798" s="910"/>
      <c r="E798" s="71" t="s">
        <v>97</v>
      </c>
      <c r="F798" s="52"/>
      <c r="G798" s="47" t="e">
        <f t="shared" si="166"/>
        <v>#DIV/0!</v>
      </c>
      <c r="H798" s="47"/>
      <c r="I798" s="47"/>
      <c r="J798" s="47"/>
    </row>
    <row r="799" spans="1:10" ht="15.75" hidden="1" x14ac:dyDescent="0.25">
      <c r="A799" s="120"/>
      <c r="B799" s="908"/>
      <c r="C799" s="909"/>
      <c r="D799" s="910"/>
      <c r="E799" s="71" t="s">
        <v>97</v>
      </c>
      <c r="F799" s="52"/>
      <c r="G799" s="47" t="e">
        <f t="shared" si="166"/>
        <v>#DIV/0!</v>
      </c>
      <c r="H799" s="47"/>
      <c r="I799" s="47"/>
      <c r="J799" s="47"/>
    </row>
    <row r="800" spans="1:10" ht="15.75" hidden="1" x14ac:dyDescent="0.25">
      <c r="A800" s="120"/>
      <c r="B800" s="924"/>
      <c r="C800" s="925"/>
      <c r="D800" s="926"/>
      <c r="E800" s="71" t="s">
        <v>97</v>
      </c>
      <c r="F800" s="52"/>
      <c r="G800" s="47" t="e">
        <f t="shared" si="166"/>
        <v>#DIV/0!</v>
      </c>
      <c r="H800" s="47"/>
      <c r="I800" s="47"/>
      <c r="J800" s="47"/>
    </row>
    <row r="801" spans="1:10" ht="15.75" hidden="1" x14ac:dyDescent="0.25">
      <c r="A801" s="120"/>
      <c r="B801" s="934"/>
      <c r="C801" s="934"/>
      <c r="D801" s="934"/>
      <c r="E801" s="71" t="s">
        <v>97</v>
      </c>
      <c r="F801" s="52"/>
      <c r="G801" s="47" t="e">
        <f t="shared" si="166"/>
        <v>#DIV/0!</v>
      </c>
      <c r="H801" s="47"/>
      <c r="I801" s="47"/>
      <c r="J801" s="47"/>
    </row>
    <row r="802" spans="1:10" s="107" customFormat="1" ht="15.75" x14ac:dyDescent="0.25">
      <c r="A802" s="328"/>
      <c r="B802" s="927" t="s">
        <v>72</v>
      </c>
      <c r="C802" s="928"/>
      <c r="D802" s="929"/>
      <c r="E802" s="329"/>
      <c r="F802" s="330"/>
      <c r="G802" s="306"/>
      <c r="H802" s="306">
        <f>SUM(H793:H801)</f>
        <v>32000</v>
      </c>
      <c r="I802" s="306">
        <f t="shared" ref="I802:J802" si="167">SUM(I793:I801)</f>
        <v>32000</v>
      </c>
      <c r="J802" s="306">
        <f t="shared" si="167"/>
        <v>32000</v>
      </c>
    </row>
    <row r="803" spans="1:10" s="73" customFormat="1" ht="15.75" x14ac:dyDescent="0.25">
      <c r="A803" s="103">
        <v>7</v>
      </c>
      <c r="B803" s="911" t="s">
        <v>154</v>
      </c>
      <c r="C803" s="912"/>
      <c r="D803" s="913"/>
      <c r="E803" s="71" t="s">
        <v>95</v>
      </c>
      <c r="F803" s="241">
        <v>35</v>
      </c>
      <c r="G803" s="79">
        <f>H803/F803</f>
        <v>35.942857142857143</v>
      </c>
      <c r="H803" s="432">
        <v>1258</v>
      </c>
      <c r="I803" s="432">
        <v>1258</v>
      </c>
      <c r="J803" s="432">
        <v>1258</v>
      </c>
    </row>
    <row r="804" spans="1:10" ht="15.75" hidden="1" x14ac:dyDescent="0.25">
      <c r="A804" s="120"/>
      <c r="B804" s="924"/>
      <c r="C804" s="925"/>
      <c r="D804" s="926"/>
      <c r="E804" s="71"/>
      <c r="F804" s="52"/>
      <c r="G804" s="79" t="e">
        <f t="shared" ref="G804:G821" si="168">H804/F804</f>
        <v>#DIV/0!</v>
      </c>
      <c r="H804" s="47"/>
      <c r="I804" s="47"/>
      <c r="J804" s="47"/>
    </row>
    <row r="805" spans="1:10" ht="15.75" hidden="1" x14ac:dyDescent="0.25">
      <c r="A805" s="120"/>
      <c r="B805" s="388"/>
      <c r="C805" s="389"/>
      <c r="D805" s="390"/>
      <c r="E805" s="71" t="s">
        <v>97</v>
      </c>
      <c r="F805" s="81"/>
      <c r="G805" s="79" t="e">
        <f t="shared" ref="G805:G816" si="169">H805/F805</f>
        <v>#DIV/0!</v>
      </c>
      <c r="H805" s="47"/>
      <c r="I805" s="47"/>
      <c r="J805" s="47"/>
    </row>
    <row r="806" spans="1:10" ht="15.75" hidden="1" x14ac:dyDescent="0.25">
      <c r="A806" s="120"/>
      <c r="B806" s="388"/>
      <c r="C806" s="389"/>
      <c r="D806" s="390"/>
      <c r="E806" s="71" t="s">
        <v>97</v>
      </c>
      <c r="F806" s="81"/>
      <c r="G806" s="79" t="e">
        <f t="shared" si="169"/>
        <v>#DIV/0!</v>
      </c>
      <c r="H806" s="47"/>
      <c r="I806" s="47"/>
      <c r="J806" s="47"/>
    </row>
    <row r="807" spans="1:10" ht="15.75" hidden="1" x14ac:dyDescent="0.25">
      <c r="A807" s="120"/>
      <c r="B807" s="388"/>
      <c r="C807" s="389"/>
      <c r="D807" s="390"/>
      <c r="E807" s="71" t="s">
        <v>97</v>
      </c>
      <c r="F807" s="81"/>
      <c r="G807" s="79" t="e">
        <f t="shared" ref="G807:G814" si="170">H807/F807</f>
        <v>#DIV/0!</v>
      </c>
      <c r="H807" s="47"/>
      <c r="I807" s="47"/>
      <c r="J807" s="47"/>
    </row>
    <row r="808" spans="1:10" ht="15.75" hidden="1" x14ac:dyDescent="0.25">
      <c r="A808" s="120"/>
      <c r="B808" s="388"/>
      <c r="C808" s="389"/>
      <c r="D808" s="390"/>
      <c r="E808" s="71" t="s">
        <v>97</v>
      </c>
      <c r="F808" s="81"/>
      <c r="G808" s="79" t="e">
        <f t="shared" si="170"/>
        <v>#DIV/0!</v>
      </c>
      <c r="H808" s="47"/>
      <c r="I808" s="47"/>
      <c r="J808" s="47"/>
    </row>
    <row r="809" spans="1:10" s="107" customFormat="1" ht="15.75" x14ac:dyDescent="0.25">
      <c r="A809" s="328"/>
      <c r="B809" s="927" t="s">
        <v>72</v>
      </c>
      <c r="C809" s="928"/>
      <c r="D809" s="929"/>
      <c r="E809" s="329"/>
      <c r="F809" s="330"/>
      <c r="G809" s="306"/>
      <c r="H809" s="306">
        <f>SUM(H803:H808)</f>
        <v>1258</v>
      </c>
      <c r="I809" s="306">
        <f t="shared" ref="I809:J809" si="171">SUM(I803:I808)</f>
        <v>1258</v>
      </c>
      <c r="J809" s="306">
        <f t="shared" si="171"/>
        <v>1258</v>
      </c>
    </row>
    <row r="810" spans="1:10" s="107" customFormat="1" ht="15.75" hidden="1" x14ac:dyDescent="0.25">
      <c r="A810" s="103">
        <v>8</v>
      </c>
      <c r="B810" s="931" t="s">
        <v>450</v>
      </c>
      <c r="C810" s="932"/>
      <c r="D810" s="933"/>
      <c r="E810" s="237" t="s">
        <v>118</v>
      </c>
      <c r="F810" s="238" t="s">
        <v>118</v>
      </c>
      <c r="G810" s="239" t="s">
        <v>118</v>
      </c>
      <c r="H810" s="239" t="s">
        <v>118</v>
      </c>
      <c r="I810" s="239" t="s">
        <v>118</v>
      </c>
      <c r="J810" s="239" t="s">
        <v>118</v>
      </c>
    </row>
    <row r="811" spans="1:10" ht="15.75" hidden="1" x14ac:dyDescent="0.25">
      <c r="A811" s="120"/>
      <c r="B811" s="256"/>
      <c r="C811" s="257"/>
      <c r="D811" s="258"/>
      <c r="E811" s="71" t="s">
        <v>97</v>
      </c>
      <c r="F811" s="81"/>
      <c r="G811" s="79" t="e">
        <f t="shared" si="170"/>
        <v>#DIV/0!</v>
      </c>
      <c r="H811" s="47"/>
      <c r="I811" s="47"/>
      <c r="J811" s="47"/>
    </row>
    <row r="812" spans="1:10" ht="15.75" hidden="1" x14ac:dyDescent="0.25">
      <c r="A812" s="120"/>
      <c r="B812" s="256"/>
      <c r="C812" s="257"/>
      <c r="D812" s="258"/>
      <c r="E812" s="71" t="s">
        <v>97</v>
      </c>
      <c r="F812" s="81"/>
      <c r="G812" s="79" t="e">
        <f t="shared" si="170"/>
        <v>#DIV/0!</v>
      </c>
      <c r="H812" s="47"/>
      <c r="I812" s="47"/>
      <c r="J812" s="47"/>
    </row>
    <row r="813" spans="1:10" ht="15.75" hidden="1" x14ac:dyDescent="0.25">
      <c r="A813" s="120"/>
      <c r="B813" s="256"/>
      <c r="C813" s="257"/>
      <c r="D813" s="258"/>
      <c r="E813" s="71" t="s">
        <v>97</v>
      </c>
      <c r="F813" s="81"/>
      <c r="G813" s="79" t="e">
        <f t="shared" si="170"/>
        <v>#DIV/0!</v>
      </c>
      <c r="H813" s="47"/>
      <c r="I813" s="47"/>
      <c r="J813" s="47"/>
    </row>
    <row r="814" spans="1:10" ht="15.75" hidden="1" x14ac:dyDescent="0.25">
      <c r="A814" s="120"/>
      <c r="B814" s="256"/>
      <c r="C814" s="257"/>
      <c r="D814" s="258"/>
      <c r="E814" s="71" t="s">
        <v>97</v>
      </c>
      <c r="F814" s="81"/>
      <c r="G814" s="79" t="e">
        <f t="shared" si="170"/>
        <v>#DIV/0!</v>
      </c>
      <c r="H814" s="47"/>
      <c r="I814" s="47"/>
      <c r="J814" s="47"/>
    </row>
    <row r="815" spans="1:10" ht="15.75" hidden="1" x14ac:dyDescent="0.25">
      <c r="A815" s="120"/>
      <c r="B815" s="256"/>
      <c r="C815" s="257"/>
      <c r="D815" s="258"/>
      <c r="E815" s="71" t="s">
        <v>97</v>
      </c>
      <c r="F815" s="81"/>
      <c r="G815" s="79" t="e">
        <f t="shared" si="169"/>
        <v>#DIV/0!</v>
      </c>
      <c r="H815" s="47"/>
      <c r="I815" s="47"/>
      <c r="J815" s="47"/>
    </row>
    <row r="816" spans="1:10" ht="15.75" hidden="1" x14ac:dyDescent="0.25">
      <c r="A816" s="120"/>
      <c r="B816" s="256"/>
      <c r="C816" s="257"/>
      <c r="D816" s="258"/>
      <c r="E816" s="71" t="s">
        <v>97</v>
      </c>
      <c r="F816" s="81"/>
      <c r="G816" s="79" t="e">
        <f t="shared" si="169"/>
        <v>#DIV/0!</v>
      </c>
      <c r="H816" s="47"/>
      <c r="I816" s="47"/>
      <c r="J816" s="47"/>
    </row>
    <row r="817" spans="1:17" s="73" customFormat="1" ht="15.75" hidden="1" x14ac:dyDescent="0.25">
      <c r="A817" s="120"/>
      <c r="B817" s="908"/>
      <c r="C817" s="909"/>
      <c r="D817" s="910"/>
      <c r="E817" s="71" t="s">
        <v>97</v>
      </c>
      <c r="F817" s="81"/>
      <c r="G817" s="79" t="e">
        <f t="shared" si="168"/>
        <v>#DIV/0!</v>
      </c>
      <c r="H817" s="79"/>
      <c r="I817" s="79"/>
      <c r="J817" s="79"/>
    </row>
    <row r="818" spans="1:17" ht="15.75" hidden="1" x14ac:dyDescent="0.25">
      <c r="A818" s="120"/>
      <c r="B818" s="908"/>
      <c r="C818" s="909"/>
      <c r="D818" s="910"/>
      <c r="E818" s="71" t="s">
        <v>97</v>
      </c>
      <c r="F818" s="52"/>
      <c r="G818" s="47" t="e">
        <f t="shared" si="168"/>
        <v>#DIV/0!</v>
      </c>
      <c r="H818" s="47"/>
      <c r="I818" s="47"/>
      <c r="J818" s="47"/>
    </row>
    <row r="819" spans="1:17" ht="15.75" hidden="1" x14ac:dyDescent="0.25">
      <c r="A819" s="120"/>
      <c r="B819" s="908"/>
      <c r="C819" s="909"/>
      <c r="D819" s="910"/>
      <c r="E819" s="71" t="s">
        <v>97</v>
      </c>
      <c r="F819" s="52"/>
      <c r="G819" s="47" t="e">
        <f t="shared" si="168"/>
        <v>#DIV/0!</v>
      </c>
      <c r="H819" s="47"/>
      <c r="I819" s="47"/>
      <c r="J819" s="47"/>
    </row>
    <row r="820" spans="1:17" ht="15.75" hidden="1" x14ac:dyDescent="0.25">
      <c r="A820" s="120"/>
      <c r="B820" s="908"/>
      <c r="C820" s="909"/>
      <c r="D820" s="910"/>
      <c r="E820" s="71" t="s">
        <v>97</v>
      </c>
      <c r="F820" s="52"/>
      <c r="G820" s="47" t="e">
        <f t="shared" si="168"/>
        <v>#DIV/0!</v>
      </c>
      <c r="H820" s="47"/>
      <c r="I820" s="47"/>
      <c r="J820" s="47"/>
    </row>
    <row r="821" spans="1:17" ht="15.75" hidden="1" x14ac:dyDescent="0.25">
      <c r="A821" s="120"/>
      <c r="B821" s="924"/>
      <c r="C821" s="925"/>
      <c r="D821" s="926"/>
      <c r="E821" s="71" t="s">
        <v>97</v>
      </c>
      <c r="F821" s="52"/>
      <c r="G821" s="47" t="e">
        <f t="shared" si="168"/>
        <v>#DIV/0!</v>
      </c>
      <c r="H821" s="47"/>
      <c r="I821" s="47"/>
      <c r="J821" s="47"/>
    </row>
    <row r="822" spans="1:17" s="107" customFormat="1" ht="15.75" hidden="1" x14ac:dyDescent="0.25">
      <c r="A822" s="328"/>
      <c r="B822" s="927" t="s">
        <v>72</v>
      </c>
      <c r="C822" s="928"/>
      <c r="D822" s="929"/>
      <c r="E822" s="329"/>
      <c r="F822" s="330"/>
      <c r="G822" s="306"/>
      <c r="H822" s="306">
        <f>SUM(H811:H821)</f>
        <v>0</v>
      </c>
      <c r="I822" s="306">
        <f t="shared" ref="I822:J822" si="172">SUM(I811:I821)</f>
        <v>0</v>
      </c>
      <c r="J822" s="306">
        <f t="shared" si="172"/>
        <v>0</v>
      </c>
    </row>
    <row r="823" spans="1:17" s="327" customFormat="1" ht="15.75" x14ac:dyDescent="0.25">
      <c r="A823" s="103">
        <v>9</v>
      </c>
      <c r="B823" s="911" t="s">
        <v>155</v>
      </c>
      <c r="C823" s="912"/>
      <c r="D823" s="913"/>
      <c r="E823" s="331" t="s">
        <v>95</v>
      </c>
      <c r="F823" s="420">
        <f>SUM(F824:F825)</f>
        <v>35</v>
      </c>
      <c r="G823" s="113"/>
      <c r="H823" s="240">
        <f>SUM(H824:H825)</f>
        <v>502206.8</v>
      </c>
      <c r="I823" s="240">
        <f t="shared" ref="I823:J823" si="173">SUM(I824:I825)</f>
        <v>502206.8</v>
      </c>
      <c r="J823" s="240">
        <f t="shared" si="173"/>
        <v>502206.8</v>
      </c>
      <c r="K823" s="107"/>
      <c r="L823" s="107"/>
      <c r="M823" s="107"/>
      <c r="N823" s="107"/>
      <c r="O823" s="107"/>
      <c r="P823" s="107"/>
      <c r="Q823" s="107"/>
    </row>
    <row r="824" spans="1:17" ht="33.75" customHeight="1" x14ac:dyDescent="0.25">
      <c r="A824" s="120"/>
      <c r="B824" s="924" t="s">
        <v>657</v>
      </c>
      <c r="C824" s="925"/>
      <c r="D824" s="926"/>
      <c r="E824" s="71" t="s">
        <v>95</v>
      </c>
      <c r="F824" s="82">
        <v>5</v>
      </c>
      <c r="G824" s="83">
        <f>H824/F824/212</f>
        <v>168.67999999999998</v>
      </c>
      <c r="H824" s="47">
        <v>178800.8</v>
      </c>
      <c r="I824" s="47">
        <v>178800.8</v>
      </c>
      <c r="J824" s="47">
        <v>178800.8</v>
      </c>
    </row>
    <row r="825" spans="1:17" ht="15.75" x14ac:dyDescent="0.25">
      <c r="A825" s="120"/>
      <c r="B825" s="924" t="s">
        <v>482</v>
      </c>
      <c r="C825" s="925"/>
      <c r="D825" s="926"/>
      <c r="E825" s="71" t="s">
        <v>95</v>
      </c>
      <c r="F825" s="84">
        <v>30</v>
      </c>
      <c r="G825" s="83">
        <f>H825/F825/212</f>
        <v>50.85</v>
      </c>
      <c r="H825" s="47">
        <v>323406</v>
      </c>
      <c r="I825" s="47">
        <v>323406</v>
      </c>
      <c r="J825" s="47">
        <v>323406</v>
      </c>
    </row>
    <row r="826" spans="1:17" s="107" customFormat="1" ht="15.75" x14ac:dyDescent="0.25">
      <c r="A826" s="328"/>
      <c r="B826" s="927" t="s">
        <v>72</v>
      </c>
      <c r="C826" s="928"/>
      <c r="D826" s="929"/>
      <c r="E826" s="329"/>
      <c r="F826" s="330"/>
      <c r="G826" s="306"/>
      <c r="H826" s="306">
        <f>H823</f>
        <v>502206.8</v>
      </c>
      <c r="I826" s="306">
        <f t="shared" ref="I826:J826" si="174">I823</f>
        <v>502206.8</v>
      </c>
      <c r="J826" s="306">
        <f t="shared" si="174"/>
        <v>502206.8</v>
      </c>
    </row>
    <row r="827" spans="1:17" s="107" customFormat="1" ht="15.75" x14ac:dyDescent="0.25">
      <c r="A827" s="947" t="s">
        <v>401</v>
      </c>
      <c r="B827" s="948"/>
      <c r="C827" s="948"/>
      <c r="D827" s="948"/>
      <c r="E827" s="948"/>
      <c r="F827" s="948"/>
      <c r="G827" s="949"/>
      <c r="H827" s="202">
        <f>H826+H822+H802+H791+H768+H757+H749+H736+H809</f>
        <v>564781</v>
      </c>
      <c r="I827" s="202">
        <f>I826+I822+I802+I791+I768+I757+I749+I736+I809</f>
        <v>564781</v>
      </c>
      <c r="J827" s="202">
        <f>J826+J822+J802+J791+J768+J757+J749+J736+J809</f>
        <v>564781</v>
      </c>
      <c r="K827" s="322"/>
    </row>
    <row r="828" spans="1:17" s="327" customFormat="1" ht="15.75" hidden="1" x14ac:dyDescent="0.25">
      <c r="A828" s="103">
        <v>1</v>
      </c>
      <c r="B828" s="980" t="s">
        <v>192</v>
      </c>
      <c r="C828" s="981"/>
      <c r="D828" s="982"/>
      <c r="E828" s="237" t="s">
        <v>118</v>
      </c>
      <c r="F828" s="238" t="s">
        <v>118</v>
      </c>
      <c r="G828" s="239" t="s">
        <v>118</v>
      </c>
      <c r="H828" s="239" t="s">
        <v>118</v>
      </c>
      <c r="I828" s="239" t="s">
        <v>118</v>
      </c>
      <c r="J828" s="239" t="s">
        <v>118</v>
      </c>
    </row>
    <row r="829" spans="1:17" ht="15.75" hidden="1" x14ac:dyDescent="0.25">
      <c r="A829" s="120"/>
      <c r="B829" s="897"/>
      <c r="C829" s="898"/>
      <c r="D829" s="899"/>
      <c r="E829" s="71" t="s">
        <v>97</v>
      </c>
      <c r="F829" s="72"/>
      <c r="G829" s="47" t="e">
        <f t="shared" ref="G829:G830" si="175">H829/F829</f>
        <v>#DIV/0!</v>
      </c>
      <c r="H829" s="102"/>
      <c r="I829" s="102"/>
      <c r="J829" s="102"/>
    </row>
    <row r="830" spans="1:17" ht="15.75" hidden="1" x14ac:dyDescent="0.25">
      <c r="A830" s="120"/>
      <c r="B830" s="897"/>
      <c r="C830" s="898"/>
      <c r="D830" s="899"/>
      <c r="E830" s="71" t="s">
        <v>97</v>
      </c>
      <c r="F830" s="72"/>
      <c r="G830" s="47" t="e">
        <f t="shared" si="175"/>
        <v>#DIV/0!</v>
      </c>
      <c r="H830" s="102"/>
      <c r="I830" s="102"/>
      <c r="J830" s="102"/>
    </row>
    <row r="831" spans="1:17" ht="15.75" hidden="1" x14ac:dyDescent="0.25">
      <c r="A831" s="120"/>
      <c r="B831" s="897"/>
      <c r="C831" s="898"/>
      <c r="D831" s="899"/>
      <c r="E831" s="71" t="s">
        <v>97</v>
      </c>
      <c r="F831" s="72"/>
      <c r="G831" s="47" t="e">
        <f t="shared" ref="G831:G862" si="176">H831/F831</f>
        <v>#DIV/0!</v>
      </c>
      <c r="H831" s="102"/>
      <c r="I831" s="102"/>
      <c r="J831" s="102"/>
    </row>
    <row r="832" spans="1:17" ht="15.75" hidden="1" x14ac:dyDescent="0.25">
      <c r="A832" s="120"/>
      <c r="B832" s="897"/>
      <c r="C832" s="898"/>
      <c r="D832" s="899"/>
      <c r="E832" s="71" t="s">
        <v>97</v>
      </c>
      <c r="F832" s="72"/>
      <c r="G832" s="47" t="e">
        <f t="shared" si="176"/>
        <v>#DIV/0!</v>
      </c>
      <c r="H832" s="102"/>
      <c r="I832" s="102"/>
      <c r="J832" s="102"/>
    </row>
    <row r="833" spans="1:10" ht="15.75" hidden="1" x14ac:dyDescent="0.25">
      <c r="A833" s="120"/>
      <c r="B833" s="897"/>
      <c r="C833" s="898"/>
      <c r="D833" s="899"/>
      <c r="E833" s="71" t="s">
        <v>97</v>
      </c>
      <c r="F833" s="72"/>
      <c r="G833" s="47" t="e">
        <f t="shared" ref="G833:G859" si="177">H833/F833</f>
        <v>#DIV/0!</v>
      </c>
      <c r="H833" s="102"/>
      <c r="I833" s="102"/>
      <c r="J833" s="102"/>
    </row>
    <row r="834" spans="1:10" ht="15.75" hidden="1" x14ac:dyDescent="0.25">
      <c r="A834" s="120"/>
      <c r="B834" s="897"/>
      <c r="C834" s="898"/>
      <c r="D834" s="899"/>
      <c r="E834" s="71" t="s">
        <v>97</v>
      </c>
      <c r="F834" s="72"/>
      <c r="G834" s="47" t="e">
        <f t="shared" si="177"/>
        <v>#DIV/0!</v>
      </c>
      <c r="H834" s="102"/>
      <c r="I834" s="102"/>
      <c r="J834" s="102"/>
    </row>
    <row r="835" spans="1:10" ht="15.75" hidden="1" x14ac:dyDescent="0.25">
      <c r="A835" s="120"/>
      <c r="B835" s="897"/>
      <c r="C835" s="898"/>
      <c r="D835" s="899"/>
      <c r="E835" s="71" t="s">
        <v>97</v>
      </c>
      <c r="F835" s="72"/>
      <c r="G835" s="47" t="e">
        <f t="shared" si="177"/>
        <v>#DIV/0!</v>
      </c>
      <c r="H835" s="102"/>
      <c r="I835" s="102"/>
      <c r="J835" s="102"/>
    </row>
    <row r="836" spans="1:10" ht="15.75" hidden="1" x14ac:dyDescent="0.25">
      <c r="A836" s="120"/>
      <c r="B836" s="897"/>
      <c r="C836" s="898"/>
      <c r="D836" s="899"/>
      <c r="E836" s="71" t="s">
        <v>97</v>
      </c>
      <c r="F836" s="72"/>
      <c r="G836" s="47" t="e">
        <f t="shared" si="177"/>
        <v>#DIV/0!</v>
      </c>
      <c r="H836" s="102"/>
      <c r="I836" s="102"/>
      <c r="J836" s="102"/>
    </row>
    <row r="837" spans="1:10" ht="15.75" hidden="1" x14ac:dyDescent="0.25">
      <c r="A837" s="120"/>
      <c r="B837" s="897"/>
      <c r="C837" s="898"/>
      <c r="D837" s="899"/>
      <c r="E837" s="71" t="s">
        <v>97</v>
      </c>
      <c r="F837" s="72"/>
      <c r="G837" s="47" t="e">
        <f t="shared" si="177"/>
        <v>#DIV/0!</v>
      </c>
      <c r="H837" s="102"/>
      <c r="I837" s="102"/>
      <c r="J837" s="102"/>
    </row>
    <row r="838" spans="1:10" ht="15.75" hidden="1" x14ac:dyDescent="0.25">
      <c r="A838" s="120"/>
      <c r="B838" s="897"/>
      <c r="C838" s="898"/>
      <c r="D838" s="899"/>
      <c r="E838" s="71" t="s">
        <v>97</v>
      </c>
      <c r="F838" s="72"/>
      <c r="G838" s="47" t="e">
        <f t="shared" si="177"/>
        <v>#DIV/0!</v>
      </c>
      <c r="H838" s="102"/>
      <c r="I838" s="102"/>
      <c r="J838" s="102"/>
    </row>
    <row r="839" spans="1:10" ht="15.75" hidden="1" x14ac:dyDescent="0.25">
      <c r="A839" s="120"/>
      <c r="B839" s="897"/>
      <c r="C839" s="898"/>
      <c r="D839" s="899"/>
      <c r="E839" s="71" t="s">
        <v>97</v>
      </c>
      <c r="F839" s="72"/>
      <c r="G839" s="47" t="e">
        <f t="shared" si="177"/>
        <v>#DIV/0!</v>
      </c>
      <c r="H839" s="102"/>
      <c r="I839" s="102"/>
      <c r="J839" s="102"/>
    </row>
    <row r="840" spans="1:10" ht="15.75" hidden="1" x14ac:dyDescent="0.25">
      <c r="A840" s="120"/>
      <c r="B840" s="897"/>
      <c r="C840" s="898"/>
      <c r="D840" s="899"/>
      <c r="E840" s="71" t="s">
        <v>97</v>
      </c>
      <c r="F840" s="72"/>
      <c r="G840" s="47" t="e">
        <f t="shared" si="177"/>
        <v>#DIV/0!</v>
      </c>
      <c r="H840" s="102"/>
      <c r="I840" s="102"/>
      <c r="J840" s="102"/>
    </row>
    <row r="841" spans="1:10" ht="15.75" hidden="1" x14ac:dyDescent="0.25">
      <c r="A841" s="120"/>
      <c r="B841" s="897"/>
      <c r="C841" s="898"/>
      <c r="D841" s="899"/>
      <c r="E841" s="71" t="s">
        <v>97</v>
      </c>
      <c r="F841" s="72"/>
      <c r="G841" s="47" t="e">
        <f t="shared" si="177"/>
        <v>#DIV/0!</v>
      </c>
      <c r="H841" s="102"/>
      <c r="I841" s="102"/>
      <c r="J841" s="102"/>
    </row>
    <row r="842" spans="1:10" ht="15.75" hidden="1" x14ac:dyDescent="0.25">
      <c r="A842" s="120"/>
      <c r="B842" s="897"/>
      <c r="C842" s="898"/>
      <c r="D842" s="899"/>
      <c r="E842" s="71" t="s">
        <v>97</v>
      </c>
      <c r="F842" s="72"/>
      <c r="G842" s="47" t="e">
        <f t="shared" si="177"/>
        <v>#DIV/0!</v>
      </c>
      <c r="H842" s="102"/>
      <c r="I842" s="102"/>
      <c r="J842" s="102"/>
    </row>
    <row r="843" spans="1:10" ht="15.75" hidden="1" x14ac:dyDescent="0.25">
      <c r="A843" s="120"/>
      <c r="B843" s="897"/>
      <c r="C843" s="898"/>
      <c r="D843" s="899"/>
      <c r="E843" s="71" t="s">
        <v>97</v>
      </c>
      <c r="F843" s="72"/>
      <c r="G843" s="47" t="e">
        <f t="shared" si="177"/>
        <v>#DIV/0!</v>
      </c>
      <c r="H843" s="102"/>
      <c r="I843" s="102"/>
      <c r="J843" s="102"/>
    </row>
    <row r="844" spans="1:10" ht="15.75" hidden="1" x14ac:dyDescent="0.25">
      <c r="A844" s="120"/>
      <c r="B844" s="897"/>
      <c r="C844" s="898"/>
      <c r="D844" s="899"/>
      <c r="E844" s="71" t="s">
        <v>97</v>
      </c>
      <c r="F844" s="72"/>
      <c r="G844" s="47" t="e">
        <f t="shared" si="177"/>
        <v>#DIV/0!</v>
      </c>
      <c r="H844" s="102"/>
      <c r="I844" s="102"/>
      <c r="J844" s="102"/>
    </row>
    <row r="845" spans="1:10" ht="15.75" hidden="1" x14ac:dyDescent="0.25">
      <c r="A845" s="120"/>
      <c r="B845" s="897"/>
      <c r="C845" s="898"/>
      <c r="D845" s="899"/>
      <c r="E845" s="71" t="s">
        <v>97</v>
      </c>
      <c r="F845" s="72"/>
      <c r="G845" s="47" t="e">
        <f t="shared" si="177"/>
        <v>#DIV/0!</v>
      </c>
      <c r="H845" s="102"/>
      <c r="I845" s="102"/>
      <c r="J845" s="102"/>
    </row>
    <row r="846" spans="1:10" ht="15.75" hidden="1" x14ac:dyDescent="0.25">
      <c r="A846" s="120"/>
      <c r="B846" s="897"/>
      <c r="C846" s="898"/>
      <c r="D846" s="899"/>
      <c r="E846" s="71" t="s">
        <v>97</v>
      </c>
      <c r="F846" s="72"/>
      <c r="G846" s="47" t="e">
        <f t="shared" si="177"/>
        <v>#DIV/0!</v>
      </c>
      <c r="H846" s="102"/>
      <c r="I846" s="102"/>
      <c r="J846" s="102"/>
    </row>
    <row r="847" spans="1:10" ht="15.75" hidden="1" x14ac:dyDescent="0.25">
      <c r="A847" s="120"/>
      <c r="B847" s="897"/>
      <c r="C847" s="898"/>
      <c r="D847" s="899"/>
      <c r="E847" s="71" t="s">
        <v>97</v>
      </c>
      <c r="F847" s="72"/>
      <c r="G847" s="47" t="e">
        <f t="shared" si="177"/>
        <v>#DIV/0!</v>
      </c>
      <c r="H847" s="102"/>
      <c r="I847" s="102"/>
      <c r="J847" s="102"/>
    </row>
    <row r="848" spans="1:10" ht="15.75" hidden="1" x14ac:dyDescent="0.25">
      <c r="A848" s="120"/>
      <c r="B848" s="897"/>
      <c r="C848" s="898"/>
      <c r="D848" s="899"/>
      <c r="E848" s="71" t="s">
        <v>97</v>
      </c>
      <c r="F848" s="72"/>
      <c r="G848" s="47" t="e">
        <f t="shared" si="177"/>
        <v>#DIV/0!</v>
      </c>
      <c r="H848" s="102"/>
      <c r="I848" s="102"/>
      <c r="J848" s="102"/>
    </row>
    <row r="849" spans="1:10" ht="15.75" hidden="1" x14ac:dyDescent="0.25">
      <c r="A849" s="120"/>
      <c r="B849" s="897"/>
      <c r="C849" s="898"/>
      <c r="D849" s="899"/>
      <c r="E849" s="71" t="s">
        <v>97</v>
      </c>
      <c r="F849" s="72"/>
      <c r="G849" s="47" t="e">
        <f t="shared" si="177"/>
        <v>#DIV/0!</v>
      </c>
      <c r="H849" s="102"/>
      <c r="I849" s="102"/>
      <c r="J849" s="102"/>
    </row>
    <row r="850" spans="1:10" ht="15.75" hidden="1" x14ac:dyDescent="0.25">
      <c r="A850" s="120"/>
      <c r="B850" s="897"/>
      <c r="C850" s="898"/>
      <c r="D850" s="899"/>
      <c r="E850" s="71" t="s">
        <v>97</v>
      </c>
      <c r="F850" s="72"/>
      <c r="G850" s="47" t="e">
        <f t="shared" si="177"/>
        <v>#DIV/0!</v>
      </c>
      <c r="H850" s="102"/>
      <c r="I850" s="102"/>
      <c r="J850" s="102"/>
    </row>
    <row r="851" spans="1:10" ht="15.75" hidden="1" x14ac:dyDescent="0.25">
      <c r="A851" s="120"/>
      <c r="B851" s="897"/>
      <c r="C851" s="898"/>
      <c r="D851" s="899"/>
      <c r="E851" s="71" t="s">
        <v>97</v>
      </c>
      <c r="F851" s="72"/>
      <c r="G851" s="47" t="e">
        <f t="shared" si="177"/>
        <v>#DIV/0!</v>
      </c>
      <c r="H851" s="102"/>
      <c r="I851" s="102"/>
      <c r="J851" s="102"/>
    </row>
    <row r="852" spans="1:10" ht="15.75" hidden="1" x14ac:dyDescent="0.25">
      <c r="A852" s="120"/>
      <c r="B852" s="897"/>
      <c r="C852" s="898"/>
      <c r="D852" s="899"/>
      <c r="E852" s="71" t="s">
        <v>97</v>
      </c>
      <c r="F852" s="72"/>
      <c r="G852" s="47" t="e">
        <f t="shared" si="177"/>
        <v>#DIV/0!</v>
      </c>
      <c r="H852" s="102"/>
      <c r="I852" s="102"/>
      <c r="J852" s="102"/>
    </row>
    <row r="853" spans="1:10" ht="15.75" hidden="1" x14ac:dyDescent="0.25">
      <c r="A853" s="120"/>
      <c r="B853" s="897"/>
      <c r="C853" s="898"/>
      <c r="D853" s="899"/>
      <c r="E853" s="71" t="s">
        <v>97</v>
      </c>
      <c r="F853" s="72"/>
      <c r="G853" s="47" t="e">
        <f t="shared" si="177"/>
        <v>#DIV/0!</v>
      </c>
      <c r="H853" s="102"/>
      <c r="I853" s="102"/>
      <c r="J853" s="102"/>
    </row>
    <row r="854" spans="1:10" ht="15.75" hidden="1" x14ac:dyDescent="0.25">
      <c r="A854" s="120"/>
      <c r="B854" s="897"/>
      <c r="C854" s="898"/>
      <c r="D854" s="899"/>
      <c r="E854" s="71" t="s">
        <v>97</v>
      </c>
      <c r="F854" s="72"/>
      <c r="G854" s="47" t="e">
        <f t="shared" si="177"/>
        <v>#DIV/0!</v>
      </c>
      <c r="H854" s="102"/>
      <c r="I854" s="102"/>
      <c r="J854" s="102"/>
    </row>
    <row r="855" spans="1:10" ht="15.75" hidden="1" x14ac:dyDescent="0.25">
      <c r="A855" s="120"/>
      <c r="B855" s="897"/>
      <c r="C855" s="898"/>
      <c r="D855" s="899"/>
      <c r="E855" s="71" t="s">
        <v>97</v>
      </c>
      <c r="F855" s="72"/>
      <c r="G855" s="47" t="e">
        <f t="shared" si="177"/>
        <v>#DIV/0!</v>
      </c>
      <c r="H855" s="102"/>
      <c r="I855" s="102"/>
      <c r="J855" s="102"/>
    </row>
    <row r="856" spans="1:10" ht="15.75" hidden="1" x14ac:dyDescent="0.25">
      <c r="A856" s="120"/>
      <c r="B856" s="897"/>
      <c r="C856" s="898"/>
      <c r="D856" s="899"/>
      <c r="E856" s="71" t="s">
        <v>97</v>
      </c>
      <c r="F856" s="72"/>
      <c r="G856" s="47" t="e">
        <f t="shared" si="177"/>
        <v>#DIV/0!</v>
      </c>
      <c r="H856" s="102"/>
      <c r="I856" s="102"/>
      <c r="J856" s="102"/>
    </row>
    <row r="857" spans="1:10" ht="15.75" hidden="1" x14ac:dyDescent="0.25">
      <c r="A857" s="120"/>
      <c r="B857" s="897"/>
      <c r="C857" s="898"/>
      <c r="D857" s="899"/>
      <c r="E857" s="71" t="s">
        <v>97</v>
      </c>
      <c r="F857" s="72"/>
      <c r="G857" s="47" t="e">
        <f t="shared" si="177"/>
        <v>#DIV/0!</v>
      </c>
      <c r="H857" s="102"/>
      <c r="I857" s="102"/>
      <c r="J857" s="102"/>
    </row>
    <row r="858" spans="1:10" ht="15.75" hidden="1" x14ac:dyDescent="0.25">
      <c r="A858" s="120"/>
      <c r="B858" s="897"/>
      <c r="C858" s="898"/>
      <c r="D858" s="899"/>
      <c r="E858" s="71" t="s">
        <v>97</v>
      </c>
      <c r="F858" s="72"/>
      <c r="G858" s="47" t="e">
        <f t="shared" si="177"/>
        <v>#DIV/0!</v>
      </c>
      <c r="H858" s="102"/>
      <c r="I858" s="102"/>
      <c r="J858" s="102"/>
    </row>
    <row r="859" spans="1:10" ht="15.75" hidden="1" x14ac:dyDescent="0.25">
      <c r="A859" s="120"/>
      <c r="B859" s="540"/>
      <c r="C859" s="541"/>
      <c r="D859" s="542"/>
      <c r="E859" s="71" t="s">
        <v>97</v>
      </c>
      <c r="F859" s="72"/>
      <c r="G859" s="47" t="e">
        <f t="shared" si="177"/>
        <v>#DIV/0!</v>
      </c>
      <c r="H859" s="102"/>
      <c r="I859" s="102"/>
      <c r="J859" s="102"/>
    </row>
    <row r="860" spans="1:10" ht="15.75" hidden="1" x14ac:dyDescent="0.25">
      <c r="A860" s="120"/>
      <c r="B860" s="897"/>
      <c r="C860" s="898"/>
      <c r="D860" s="899"/>
      <c r="E860" s="71" t="s">
        <v>97</v>
      </c>
      <c r="F860" s="72"/>
      <c r="G860" s="47" t="e">
        <f t="shared" si="176"/>
        <v>#DIV/0!</v>
      </c>
      <c r="H860" s="102"/>
      <c r="I860" s="102"/>
      <c r="J860" s="102"/>
    </row>
    <row r="861" spans="1:10" ht="15.75" hidden="1" x14ac:dyDescent="0.25">
      <c r="A861" s="120"/>
      <c r="B861" s="897"/>
      <c r="C861" s="898"/>
      <c r="D861" s="899"/>
      <c r="E861" s="71" t="s">
        <v>97</v>
      </c>
      <c r="F861" s="72"/>
      <c r="G861" s="47" t="e">
        <f t="shared" si="176"/>
        <v>#DIV/0!</v>
      </c>
      <c r="H861" s="102"/>
      <c r="I861" s="102"/>
      <c r="J861" s="102"/>
    </row>
    <row r="862" spans="1:10" ht="15.75" hidden="1" x14ac:dyDescent="0.25">
      <c r="A862" s="120"/>
      <c r="B862" s="897"/>
      <c r="C862" s="898"/>
      <c r="D862" s="899"/>
      <c r="E862" s="71" t="s">
        <v>97</v>
      </c>
      <c r="F862" s="72"/>
      <c r="G862" s="47" t="e">
        <f t="shared" si="176"/>
        <v>#DIV/0!</v>
      </c>
      <c r="H862" s="102"/>
      <c r="I862" s="102"/>
      <c r="J862" s="102"/>
    </row>
    <row r="863" spans="1:10" ht="15.75" hidden="1" x14ac:dyDescent="0.25">
      <c r="A863" s="120"/>
      <c r="B863" s="897"/>
      <c r="C863" s="898"/>
      <c r="D863" s="899"/>
      <c r="E863" s="71" t="s">
        <v>97</v>
      </c>
      <c r="F863" s="72"/>
      <c r="G863" s="47" t="e">
        <f t="shared" ref="G863:G866" si="178">H863/F863</f>
        <v>#DIV/0!</v>
      </c>
      <c r="H863" s="102"/>
      <c r="I863" s="102"/>
      <c r="J863" s="102"/>
    </row>
    <row r="864" spans="1:10" ht="15.75" hidden="1" x14ac:dyDescent="0.25">
      <c r="A864" s="120"/>
      <c r="B864" s="897"/>
      <c r="C864" s="898"/>
      <c r="D864" s="899"/>
      <c r="E864" s="71" t="s">
        <v>97</v>
      </c>
      <c r="F864" s="72"/>
      <c r="G864" s="47" t="e">
        <f t="shared" si="178"/>
        <v>#DIV/0!</v>
      </c>
      <c r="H864" s="102"/>
      <c r="I864" s="102"/>
      <c r="J864" s="102"/>
    </row>
    <row r="865" spans="1:10" ht="15.75" hidden="1" x14ac:dyDescent="0.25">
      <c r="A865" s="120"/>
      <c r="B865" s="897"/>
      <c r="C865" s="898"/>
      <c r="D865" s="899"/>
      <c r="E865" s="71" t="s">
        <v>97</v>
      </c>
      <c r="F865" s="72"/>
      <c r="G865" s="47" t="e">
        <f t="shared" si="178"/>
        <v>#DIV/0!</v>
      </c>
      <c r="H865" s="102"/>
      <c r="I865" s="102"/>
      <c r="J865" s="102"/>
    </row>
    <row r="866" spans="1:10" ht="15.75" hidden="1" x14ac:dyDescent="0.25">
      <c r="A866" s="120"/>
      <c r="B866" s="967"/>
      <c r="C866" s="968"/>
      <c r="D866" s="969"/>
      <c r="E866" s="71" t="s">
        <v>97</v>
      </c>
      <c r="F866" s="72"/>
      <c r="G866" s="47" t="e">
        <f t="shared" si="178"/>
        <v>#DIV/0!</v>
      </c>
      <c r="H866" s="102"/>
      <c r="I866" s="102"/>
      <c r="J866" s="102"/>
    </row>
    <row r="867" spans="1:10" ht="15.75" hidden="1" x14ac:dyDescent="0.25">
      <c r="A867" s="120"/>
      <c r="B867" s="392"/>
      <c r="C867" s="393"/>
      <c r="D867" s="394"/>
      <c r="E867" s="71" t="s">
        <v>97</v>
      </c>
      <c r="F867" s="72"/>
      <c r="G867" s="47" t="e">
        <f t="shared" ref="G867:G870" si="179">H867/F867</f>
        <v>#DIV/0!</v>
      </c>
      <c r="H867" s="102"/>
      <c r="I867" s="102"/>
      <c r="J867" s="102"/>
    </row>
    <row r="868" spans="1:10" ht="15.75" hidden="1" x14ac:dyDescent="0.25">
      <c r="A868" s="120"/>
      <c r="B868" s="392"/>
      <c r="C868" s="393"/>
      <c r="D868" s="394"/>
      <c r="E868" s="71" t="s">
        <v>97</v>
      </c>
      <c r="F868" s="72"/>
      <c r="G868" s="47" t="e">
        <f t="shared" si="179"/>
        <v>#DIV/0!</v>
      </c>
      <c r="H868" s="102"/>
      <c r="I868" s="102"/>
      <c r="J868" s="102"/>
    </row>
    <row r="869" spans="1:10" ht="15.75" hidden="1" x14ac:dyDescent="0.25">
      <c r="A869" s="120"/>
      <c r="B869" s="392"/>
      <c r="C869" s="393"/>
      <c r="D869" s="394"/>
      <c r="E869" s="71" t="s">
        <v>97</v>
      </c>
      <c r="F869" s="72"/>
      <c r="G869" s="47" t="e">
        <f t="shared" si="179"/>
        <v>#DIV/0!</v>
      </c>
      <c r="H869" s="102"/>
      <c r="I869" s="102"/>
      <c r="J869" s="102"/>
    </row>
    <row r="870" spans="1:10" ht="15.75" hidden="1" x14ac:dyDescent="0.25">
      <c r="A870" s="120"/>
      <c r="B870" s="392"/>
      <c r="C870" s="393"/>
      <c r="D870" s="394"/>
      <c r="E870" s="71" t="s">
        <v>97</v>
      </c>
      <c r="F870" s="72"/>
      <c r="G870" s="47" t="e">
        <f t="shared" si="179"/>
        <v>#DIV/0!</v>
      </c>
      <c r="H870" s="102"/>
      <c r="I870" s="102"/>
      <c r="J870" s="102"/>
    </row>
    <row r="871" spans="1:10" s="107" customFormat="1" ht="15.75" hidden="1" x14ac:dyDescent="0.25">
      <c r="A871" s="917" t="s">
        <v>403</v>
      </c>
      <c r="B871" s="918"/>
      <c r="C871" s="918"/>
      <c r="D871" s="918"/>
      <c r="E871" s="918"/>
      <c r="F871" s="918"/>
      <c r="G871" s="919"/>
      <c r="H871" s="114">
        <f>SUM(H829:H870)</f>
        <v>0</v>
      </c>
      <c r="I871" s="114">
        <f t="shared" ref="I871:J871" si="180">SUM(I829:I870)</f>
        <v>0</v>
      </c>
      <c r="J871" s="114">
        <f t="shared" si="180"/>
        <v>0</v>
      </c>
    </row>
    <row r="872" spans="1:10" s="107" customFormat="1" ht="15.75" hidden="1" x14ac:dyDescent="0.25">
      <c r="A872" s="103">
        <v>1</v>
      </c>
      <c r="B872" s="980" t="s">
        <v>192</v>
      </c>
      <c r="C872" s="981"/>
      <c r="D872" s="982"/>
      <c r="E872" s="237" t="s">
        <v>118</v>
      </c>
      <c r="F872" s="238" t="s">
        <v>118</v>
      </c>
      <c r="G872" s="239" t="s">
        <v>118</v>
      </c>
      <c r="H872" s="239" t="s">
        <v>118</v>
      </c>
      <c r="I872" s="239" t="s">
        <v>118</v>
      </c>
      <c r="J872" s="239" t="s">
        <v>118</v>
      </c>
    </row>
    <row r="873" spans="1:10" ht="15.75" hidden="1" x14ac:dyDescent="0.25">
      <c r="A873" s="120"/>
      <c r="B873" s="897"/>
      <c r="C873" s="898"/>
      <c r="D873" s="899"/>
      <c r="E873" s="71" t="s">
        <v>97</v>
      </c>
      <c r="F873" s="72"/>
      <c r="G873" s="47" t="e">
        <f t="shared" ref="G873:G874" si="181">H873/F873</f>
        <v>#DIV/0!</v>
      </c>
      <c r="H873" s="102"/>
      <c r="I873" s="102"/>
      <c r="J873" s="102"/>
    </row>
    <row r="874" spans="1:10" ht="15.75" hidden="1" x14ac:dyDescent="0.25">
      <c r="A874" s="120"/>
      <c r="B874" s="897"/>
      <c r="C874" s="898"/>
      <c r="D874" s="899"/>
      <c r="E874" s="71" t="s">
        <v>97</v>
      </c>
      <c r="F874" s="72"/>
      <c r="G874" s="47" t="e">
        <f t="shared" si="181"/>
        <v>#DIV/0!</v>
      </c>
      <c r="H874" s="102"/>
      <c r="I874" s="102"/>
      <c r="J874" s="102"/>
    </row>
    <row r="875" spans="1:10" ht="15.75" hidden="1" x14ac:dyDescent="0.25">
      <c r="A875" s="120"/>
      <c r="B875" s="897"/>
      <c r="C875" s="898"/>
      <c r="D875" s="899"/>
      <c r="E875" s="71" t="s">
        <v>97</v>
      </c>
      <c r="F875" s="72"/>
      <c r="G875" s="47" t="e">
        <f t="shared" ref="G875:G879" si="182">H875/F875</f>
        <v>#DIV/0!</v>
      </c>
      <c r="H875" s="102"/>
      <c r="I875" s="102"/>
      <c r="J875" s="102"/>
    </row>
    <row r="876" spans="1:10" ht="15.75" hidden="1" x14ac:dyDescent="0.25">
      <c r="A876" s="120"/>
      <c r="B876" s="897"/>
      <c r="C876" s="898"/>
      <c r="D876" s="899"/>
      <c r="E876" s="71" t="s">
        <v>97</v>
      </c>
      <c r="F876" s="72"/>
      <c r="G876" s="47" t="e">
        <f t="shared" si="182"/>
        <v>#DIV/0!</v>
      </c>
      <c r="H876" s="102"/>
      <c r="I876" s="102"/>
      <c r="J876" s="102"/>
    </row>
    <row r="877" spans="1:10" ht="15.75" hidden="1" x14ac:dyDescent="0.25">
      <c r="A877" s="120"/>
      <c r="B877" s="897"/>
      <c r="C877" s="898"/>
      <c r="D877" s="899"/>
      <c r="E877" s="71" t="s">
        <v>97</v>
      </c>
      <c r="F877" s="72"/>
      <c r="G877" s="47" t="e">
        <f t="shared" si="182"/>
        <v>#DIV/0!</v>
      </c>
      <c r="H877" s="102"/>
      <c r="I877" s="102"/>
      <c r="J877" s="102"/>
    </row>
    <row r="878" spans="1:10" ht="15.75" hidden="1" x14ac:dyDescent="0.25">
      <c r="A878" s="120"/>
      <c r="B878" s="897"/>
      <c r="C878" s="898"/>
      <c r="D878" s="899"/>
      <c r="E878" s="71" t="s">
        <v>97</v>
      </c>
      <c r="F878" s="72"/>
      <c r="G878" s="47" t="e">
        <f t="shared" si="182"/>
        <v>#DIV/0!</v>
      </c>
      <c r="H878" s="102"/>
      <c r="I878" s="102"/>
      <c r="J878" s="102"/>
    </row>
    <row r="879" spans="1:10" ht="15.75" hidden="1" x14ac:dyDescent="0.25">
      <c r="A879" s="120"/>
      <c r="B879" s="897"/>
      <c r="C879" s="898"/>
      <c r="D879" s="899"/>
      <c r="E879" s="71" t="s">
        <v>97</v>
      </c>
      <c r="F879" s="72"/>
      <c r="G879" s="47" t="e">
        <f t="shared" si="182"/>
        <v>#DIV/0!</v>
      </c>
      <c r="H879" s="102"/>
      <c r="I879" s="102"/>
      <c r="J879" s="102"/>
    </row>
    <row r="880" spans="1:10" ht="15.75" hidden="1" x14ac:dyDescent="0.25">
      <c r="A880" s="120"/>
      <c r="B880" s="897"/>
      <c r="C880" s="898"/>
      <c r="D880" s="899"/>
      <c r="E880" s="71" t="s">
        <v>97</v>
      </c>
      <c r="F880" s="72"/>
      <c r="G880" s="47" t="e">
        <f t="shared" ref="G880:G891" si="183">H880/F880</f>
        <v>#DIV/0!</v>
      </c>
      <c r="H880" s="102"/>
      <c r="I880" s="102"/>
      <c r="J880" s="102"/>
    </row>
    <row r="881" spans="1:10" ht="15.75" hidden="1" x14ac:dyDescent="0.25">
      <c r="A881" s="120"/>
      <c r="B881" s="897"/>
      <c r="C881" s="898"/>
      <c r="D881" s="899"/>
      <c r="E881" s="71" t="s">
        <v>97</v>
      </c>
      <c r="F881" s="72"/>
      <c r="G881" s="47" t="e">
        <f t="shared" ref="G881:G887" si="184">H881/F881</f>
        <v>#DIV/0!</v>
      </c>
      <c r="H881" s="102"/>
      <c r="I881" s="102"/>
      <c r="J881" s="102"/>
    </row>
    <row r="882" spans="1:10" ht="15.75" hidden="1" x14ac:dyDescent="0.25">
      <c r="A882" s="120"/>
      <c r="B882" s="897"/>
      <c r="C882" s="898"/>
      <c r="D882" s="899"/>
      <c r="E882" s="71" t="s">
        <v>97</v>
      </c>
      <c r="F882" s="72"/>
      <c r="G882" s="47" t="e">
        <f t="shared" si="184"/>
        <v>#DIV/0!</v>
      </c>
      <c r="H882" s="102"/>
      <c r="I882" s="102"/>
      <c r="J882" s="102"/>
    </row>
    <row r="883" spans="1:10" ht="15.75" hidden="1" x14ac:dyDescent="0.25">
      <c r="A883" s="120"/>
      <c r="B883" s="897"/>
      <c r="C883" s="898"/>
      <c r="D883" s="899"/>
      <c r="E883" s="71" t="s">
        <v>97</v>
      </c>
      <c r="F883" s="72"/>
      <c r="G883" s="47" t="e">
        <f t="shared" si="184"/>
        <v>#DIV/0!</v>
      </c>
      <c r="H883" s="102"/>
      <c r="I883" s="102"/>
      <c r="J883" s="102"/>
    </row>
    <row r="884" spans="1:10" ht="15.75" hidden="1" x14ac:dyDescent="0.25">
      <c r="A884" s="120"/>
      <c r="B884" s="897"/>
      <c r="C884" s="898"/>
      <c r="D884" s="899"/>
      <c r="E884" s="71" t="s">
        <v>97</v>
      </c>
      <c r="F884" s="72"/>
      <c r="G884" s="47" t="e">
        <f t="shared" si="184"/>
        <v>#DIV/0!</v>
      </c>
      <c r="H884" s="102"/>
      <c r="I884" s="102"/>
      <c r="J884" s="102"/>
    </row>
    <row r="885" spans="1:10" ht="15.75" hidden="1" x14ac:dyDescent="0.25">
      <c r="A885" s="120"/>
      <c r="B885" s="897"/>
      <c r="C885" s="898"/>
      <c r="D885" s="899"/>
      <c r="E885" s="71" t="s">
        <v>97</v>
      </c>
      <c r="F885" s="72"/>
      <c r="G885" s="47" t="e">
        <f t="shared" si="184"/>
        <v>#DIV/0!</v>
      </c>
      <c r="H885" s="102"/>
      <c r="I885" s="102"/>
      <c r="J885" s="102"/>
    </row>
    <row r="886" spans="1:10" ht="15.75" hidden="1" x14ac:dyDescent="0.25">
      <c r="A886" s="120"/>
      <c r="B886" s="540"/>
      <c r="C886" s="541"/>
      <c r="D886" s="542"/>
      <c r="E886" s="71" t="s">
        <v>97</v>
      </c>
      <c r="F886" s="72"/>
      <c r="G886" s="47" t="e">
        <f t="shared" si="184"/>
        <v>#DIV/0!</v>
      </c>
      <c r="H886" s="102"/>
      <c r="I886" s="102"/>
      <c r="J886" s="102"/>
    </row>
    <row r="887" spans="1:10" ht="15.75" hidden="1" x14ac:dyDescent="0.25">
      <c r="A887" s="120"/>
      <c r="B887" s="540"/>
      <c r="C887" s="541"/>
      <c r="D887" s="542"/>
      <c r="E887" s="71" t="s">
        <v>97</v>
      </c>
      <c r="F887" s="72"/>
      <c r="G887" s="47" t="e">
        <f t="shared" si="184"/>
        <v>#DIV/0!</v>
      </c>
      <c r="H887" s="102"/>
      <c r="I887" s="102"/>
      <c r="J887" s="102"/>
    </row>
    <row r="888" spans="1:10" ht="15.75" hidden="1" x14ac:dyDescent="0.25">
      <c r="A888" s="120"/>
      <c r="B888" s="897"/>
      <c r="C888" s="898"/>
      <c r="D888" s="899"/>
      <c r="E888" s="71" t="s">
        <v>97</v>
      </c>
      <c r="F888" s="72"/>
      <c r="G888" s="47" t="e">
        <f t="shared" si="183"/>
        <v>#DIV/0!</v>
      </c>
      <c r="H888" s="102"/>
      <c r="I888" s="102"/>
      <c r="J888" s="102"/>
    </row>
    <row r="889" spans="1:10" ht="15.75" hidden="1" x14ac:dyDescent="0.25">
      <c r="A889" s="120"/>
      <c r="B889" s="897"/>
      <c r="C889" s="898"/>
      <c r="D889" s="899"/>
      <c r="E889" s="71" t="s">
        <v>97</v>
      </c>
      <c r="F889" s="72"/>
      <c r="G889" s="47" t="e">
        <f t="shared" si="183"/>
        <v>#DIV/0!</v>
      </c>
      <c r="H889" s="102"/>
      <c r="I889" s="102"/>
      <c r="J889" s="102"/>
    </row>
    <row r="890" spans="1:10" ht="15.75" hidden="1" x14ac:dyDescent="0.25">
      <c r="A890" s="120"/>
      <c r="B890" s="897"/>
      <c r="C890" s="898"/>
      <c r="D890" s="899"/>
      <c r="E890" s="71" t="s">
        <v>97</v>
      </c>
      <c r="F890" s="72"/>
      <c r="G890" s="47" t="e">
        <f t="shared" si="183"/>
        <v>#DIV/0!</v>
      </c>
      <c r="H890" s="102"/>
      <c r="I890" s="102"/>
      <c r="J890" s="102"/>
    </row>
    <row r="891" spans="1:10" ht="15.75" hidden="1" x14ac:dyDescent="0.25">
      <c r="A891" s="120"/>
      <c r="B891" s="897"/>
      <c r="C891" s="898"/>
      <c r="D891" s="899"/>
      <c r="E891" s="71" t="s">
        <v>97</v>
      </c>
      <c r="F891" s="72"/>
      <c r="G891" s="47" t="e">
        <f t="shared" si="183"/>
        <v>#DIV/0!</v>
      </c>
      <c r="H891" s="102"/>
      <c r="I891" s="102"/>
      <c r="J891" s="102"/>
    </row>
    <row r="892" spans="1:10" ht="15.75" hidden="1" x14ac:dyDescent="0.25">
      <c r="A892" s="120"/>
      <c r="B892" s="540"/>
      <c r="C892" s="541"/>
      <c r="D892" s="542"/>
      <c r="E892" s="71" t="s">
        <v>97</v>
      </c>
      <c r="F892" s="72"/>
      <c r="G892" s="47" t="e">
        <f t="shared" ref="G892:G899" si="185">H892/F892</f>
        <v>#DIV/0!</v>
      </c>
      <c r="H892" s="102"/>
      <c r="I892" s="102"/>
      <c r="J892" s="102"/>
    </row>
    <row r="893" spans="1:10" ht="15.75" hidden="1" x14ac:dyDescent="0.25">
      <c r="A893" s="120"/>
      <c r="B893" s="540"/>
      <c r="C893" s="541"/>
      <c r="D893" s="542"/>
      <c r="E893" s="71" t="s">
        <v>97</v>
      </c>
      <c r="F893" s="72"/>
      <c r="G893" s="47" t="e">
        <f t="shared" si="185"/>
        <v>#DIV/0!</v>
      </c>
      <c r="H893" s="102"/>
      <c r="I893" s="102"/>
      <c r="J893" s="102"/>
    </row>
    <row r="894" spans="1:10" ht="15.75" hidden="1" x14ac:dyDescent="0.25">
      <c r="A894" s="120"/>
      <c r="B894" s="897"/>
      <c r="C894" s="898"/>
      <c r="D894" s="899"/>
      <c r="E894" s="71" t="s">
        <v>97</v>
      </c>
      <c r="F894" s="72"/>
      <c r="G894" s="47" t="e">
        <f t="shared" si="185"/>
        <v>#DIV/0!</v>
      </c>
      <c r="H894" s="102"/>
      <c r="I894" s="102"/>
      <c r="J894" s="102"/>
    </row>
    <row r="895" spans="1:10" ht="15.75" hidden="1" x14ac:dyDescent="0.25">
      <c r="A895" s="120"/>
      <c r="B895" s="897"/>
      <c r="C895" s="898"/>
      <c r="D895" s="899"/>
      <c r="E895" s="71" t="s">
        <v>97</v>
      </c>
      <c r="F895" s="72"/>
      <c r="G895" s="47" t="e">
        <f t="shared" si="185"/>
        <v>#DIV/0!</v>
      </c>
      <c r="H895" s="102"/>
      <c r="I895" s="102"/>
      <c r="J895" s="102"/>
    </row>
    <row r="896" spans="1:10" ht="15.75" hidden="1" x14ac:dyDescent="0.25">
      <c r="A896" s="120"/>
      <c r="B896" s="897"/>
      <c r="C896" s="898"/>
      <c r="D896" s="899"/>
      <c r="E896" s="71" t="s">
        <v>97</v>
      </c>
      <c r="F896" s="72"/>
      <c r="G896" s="47" t="e">
        <f t="shared" si="185"/>
        <v>#DIV/0!</v>
      </c>
      <c r="H896" s="102"/>
      <c r="I896" s="102"/>
      <c r="J896" s="102"/>
    </row>
    <row r="897" spans="1:10" ht="15.75" hidden="1" x14ac:dyDescent="0.25">
      <c r="A897" s="120"/>
      <c r="B897" s="897"/>
      <c r="C897" s="898"/>
      <c r="D897" s="899"/>
      <c r="E897" s="71" t="s">
        <v>97</v>
      </c>
      <c r="F897" s="72"/>
      <c r="G897" s="47" t="e">
        <f t="shared" si="185"/>
        <v>#DIV/0!</v>
      </c>
      <c r="H897" s="102"/>
      <c r="I897" s="102"/>
      <c r="J897" s="102"/>
    </row>
    <row r="898" spans="1:10" ht="15.75" hidden="1" x14ac:dyDescent="0.25">
      <c r="A898" s="120"/>
      <c r="B898" s="540"/>
      <c r="C898" s="541"/>
      <c r="D898" s="542"/>
      <c r="E898" s="71" t="s">
        <v>97</v>
      </c>
      <c r="F898" s="72"/>
      <c r="G898" s="47" t="e">
        <f t="shared" si="185"/>
        <v>#DIV/0!</v>
      </c>
      <c r="H898" s="102"/>
      <c r="I898" s="102"/>
      <c r="J898" s="102"/>
    </row>
    <row r="899" spans="1:10" ht="15.75" hidden="1" x14ac:dyDescent="0.25">
      <c r="A899" s="120"/>
      <c r="B899" s="540"/>
      <c r="C899" s="541"/>
      <c r="D899" s="542"/>
      <c r="E899" s="71" t="s">
        <v>97</v>
      </c>
      <c r="F899" s="72"/>
      <c r="G899" s="47" t="e">
        <f t="shared" si="185"/>
        <v>#DIV/0!</v>
      </c>
      <c r="H899" s="102"/>
      <c r="I899" s="102"/>
      <c r="J899" s="102"/>
    </row>
    <row r="900" spans="1:10" ht="15.75" hidden="1" x14ac:dyDescent="0.25">
      <c r="A900" s="120"/>
      <c r="B900" s="967"/>
      <c r="C900" s="968"/>
      <c r="D900" s="969"/>
      <c r="E900" s="71" t="s">
        <v>97</v>
      </c>
      <c r="F900" s="72"/>
      <c r="G900" s="47" t="e">
        <f t="shared" ref="G900:G901" si="186">H900/F900</f>
        <v>#DIV/0!</v>
      </c>
      <c r="H900" s="102"/>
      <c r="I900" s="102"/>
      <c r="J900" s="102"/>
    </row>
    <row r="901" spans="1:10" ht="15.75" hidden="1" x14ac:dyDescent="0.25">
      <c r="A901" s="120"/>
      <c r="B901" s="967"/>
      <c r="C901" s="968"/>
      <c r="D901" s="969"/>
      <c r="E901" s="71" t="s">
        <v>97</v>
      </c>
      <c r="F901" s="72"/>
      <c r="G901" s="47" t="e">
        <f t="shared" si="186"/>
        <v>#DIV/0!</v>
      </c>
      <c r="H901" s="102"/>
      <c r="I901" s="102"/>
      <c r="J901" s="102"/>
    </row>
    <row r="902" spans="1:10" s="107" customFormat="1" ht="15.75" x14ac:dyDescent="0.25">
      <c r="A902" s="917" t="s">
        <v>402</v>
      </c>
      <c r="B902" s="918"/>
      <c r="C902" s="918"/>
      <c r="D902" s="918"/>
      <c r="E902" s="918"/>
      <c r="F902" s="918"/>
      <c r="G902" s="919"/>
      <c r="H902" s="114">
        <f>SUM(H873:H901)</f>
        <v>0</v>
      </c>
      <c r="I902" s="114">
        <f t="shared" ref="I902:J902" si="187">SUM(I873:I901)</f>
        <v>0</v>
      </c>
      <c r="J902" s="114">
        <f t="shared" si="187"/>
        <v>0</v>
      </c>
    </row>
    <row r="903" spans="1:10" s="107" customFormat="1" ht="15.75" x14ac:dyDescent="0.25">
      <c r="A903" s="970" t="s">
        <v>75</v>
      </c>
      <c r="B903" s="971"/>
      <c r="C903" s="971"/>
      <c r="D903" s="971"/>
      <c r="E903" s="971"/>
      <c r="F903" s="971"/>
      <c r="G903" s="972"/>
      <c r="H903" s="307">
        <f>H902+H871+H827+H721</f>
        <v>1501161</v>
      </c>
      <c r="I903" s="307">
        <f>I902+I871+I827+I721</f>
        <v>1501161</v>
      </c>
      <c r="J903" s="307">
        <f>J902+J871+J827+J721</f>
        <v>1501161</v>
      </c>
    </row>
    <row r="904" spans="1:10" s="107" customFormat="1" ht="15.75" x14ac:dyDescent="0.25">
      <c r="A904" s="976" t="s">
        <v>319</v>
      </c>
      <c r="B904" s="977"/>
      <c r="C904" s="977"/>
      <c r="D904" s="977"/>
      <c r="E904" s="977"/>
      <c r="F904" s="977"/>
      <c r="G904" s="978"/>
      <c r="H904" s="308">
        <f>H871+H721+H529+H475+H441+H419+H395+H269+H254+H243+H227+H233+H331+H360</f>
        <v>3718800.61</v>
      </c>
      <c r="I904" s="308">
        <f>I871+I721+I529+I475+I441+I419+I395+I269+I254+I243+I227+I233+I331+I360</f>
        <v>3888800.61</v>
      </c>
      <c r="J904" s="308">
        <f>J871+J721+J529+J475+J441+J419+J395+J269+J254+J243+J227+J233+J331+J360</f>
        <v>4038800.61</v>
      </c>
    </row>
    <row r="905" spans="1:10" s="107" customFormat="1" ht="15.75" x14ac:dyDescent="0.25">
      <c r="A905" s="976" t="s">
        <v>320</v>
      </c>
      <c r="B905" s="977"/>
      <c r="C905" s="977"/>
      <c r="D905" s="977"/>
      <c r="E905" s="977"/>
      <c r="F905" s="977"/>
      <c r="G905" s="978"/>
      <c r="H905" s="308">
        <f>H902+H827+H548+H494+H427+H411+H260+H348+H373</f>
        <v>719296</v>
      </c>
      <c r="I905" s="308">
        <f>I902+I827+I548+I494+I427+I411+I260+I348+I373</f>
        <v>781050</v>
      </c>
      <c r="J905" s="308">
        <f>J902+J827+J548+J494+J427+J411+J260+J348+J373</f>
        <v>878579</v>
      </c>
    </row>
    <row r="906" spans="1:10" s="107" customFormat="1" ht="15.75" x14ac:dyDescent="0.25">
      <c r="A906" s="976" t="s">
        <v>76</v>
      </c>
      <c r="B906" s="977"/>
      <c r="C906" s="977"/>
      <c r="D906" s="977"/>
      <c r="E906" s="977"/>
      <c r="F906" s="977"/>
      <c r="G906" s="978"/>
      <c r="H906" s="308">
        <f>SUM(H904:H905)</f>
        <v>4438096.6099999994</v>
      </c>
      <c r="I906" s="308">
        <f t="shared" ref="I906:J906" si="188">SUM(I904:I905)</f>
        <v>4669850.6099999994</v>
      </c>
      <c r="J906" s="308">
        <f t="shared" si="188"/>
        <v>4917379.6099999994</v>
      </c>
    </row>
    <row r="907" spans="1:10" s="107" customFormat="1" ht="15.75" x14ac:dyDescent="0.25">
      <c r="A907" s="973" t="s">
        <v>77</v>
      </c>
      <c r="B907" s="974"/>
      <c r="C907" s="974"/>
      <c r="D907" s="974"/>
      <c r="E907" s="974"/>
      <c r="F907" s="974"/>
      <c r="G907" s="975"/>
      <c r="H907" s="309">
        <f>H21+H33+H103+H110+H138+H145+H152+H160+H167+H183+H211+H906+H202+H124+H40+H47</f>
        <v>18386169.995771967</v>
      </c>
      <c r="I907" s="309">
        <f>I21+I33+I103+I110+I138+I145+I152+I160+I167+I183+I211+I906+I202+I124+I40+I47</f>
        <v>19027619.995771967</v>
      </c>
      <c r="J907" s="309">
        <f>J21+J33+J103+J110+J138+J145+J152+J160+J167+J183+J211+J906+J202+J124+J40+J47</f>
        <v>19701233.995771967</v>
      </c>
    </row>
    <row r="908" spans="1:10" s="107" customFormat="1" ht="15.75" x14ac:dyDescent="0.25">
      <c r="A908" s="930" t="s">
        <v>526</v>
      </c>
      <c r="B908" s="930"/>
      <c r="C908" s="930"/>
      <c r="D908" s="930"/>
      <c r="E908" s="930"/>
      <c r="F908" s="930"/>
      <c r="G908" s="930"/>
      <c r="H908" s="464">
        <f>H15+H18+H27+H30+H76+H102+H110+H138+H145+H152+H160+H167+H183+H211+H227+H243+H261+H269+H395+H411+H441+H475+H494+H721+H827+H202+H124+H348+H331</f>
        <v>7618167.995771965</v>
      </c>
      <c r="I908" s="464">
        <f>I15+I18+I27+I30+I76+I102+I110+I138+I145+I152+I160+I167+I183+I211+I227+I243+I261+I269+I374+I395+I411+I441+I475+I494+I721+I827+I202+I124</f>
        <v>7618167.995771965</v>
      </c>
      <c r="J908" s="464">
        <f>J15+J18+J27+J30+J76+J102+J110+J138+J145+J152+J160+J167+J183+J211+J227+J243+J261+J269+J374+J395+J411+J441+J475+J494+J721+J827+J202+J124</f>
        <v>7618167.995771965</v>
      </c>
    </row>
    <row r="909" spans="1:10" s="107" customFormat="1" ht="15.75" x14ac:dyDescent="0.25">
      <c r="A909" s="930" t="s">
        <v>527</v>
      </c>
      <c r="B909" s="930"/>
      <c r="C909" s="930"/>
      <c r="D909" s="930"/>
      <c r="E909" s="930"/>
      <c r="F909" s="930"/>
      <c r="G909" s="930"/>
      <c r="H909" s="464">
        <f>H16+H19+H28+H31+H233+H419+H427+H529+H548+H871+H902+H39+H46+H373+H360+H130</f>
        <v>10768002</v>
      </c>
      <c r="I909" s="464">
        <f>I16+I19+I28+I31+I233+I419+I427+I529+I548+I871+I902+I39+I46</f>
        <v>11409452</v>
      </c>
      <c r="J909" s="464">
        <f>J16+J19+J28+J31+J233+J419+J427+J529+J548+J871+J902+J39+J46</f>
        <v>12083066</v>
      </c>
    </row>
    <row r="910" spans="1:10" ht="15.75" x14ac:dyDescent="0.25">
      <c r="A910" s="108"/>
      <c r="B910" s="108"/>
      <c r="C910" s="108"/>
      <c r="D910" s="108"/>
      <c r="E910" s="108"/>
      <c r="F910" s="108"/>
      <c r="G910" s="108"/>
      <c r="H910" s="465">
        <f>H907-H908-H909</f>
        <v>0</v>
      </c>
      <c r="I910" s="465">
        <f t="shared" ref="I910:J910" si="189">I907-I908-I909</f>
        <v>0</v>
      </c>
      <c r="J910" s="465">
        <f t="shared" si="189"/>
        <v>0</v>
      </c>
    </row>
    <row r="911" spans="1:10" s="107" customFormat="1" ht="15.75" x14ac:dyDescent="0.25">
      <c r="A911" s="930" t="s">
        <v>529</v>
      </c>
      <c r="B911" s="930"/>
      <c r="C911" s="930"/>
      <c r="D911" s="930"/>
      <c r="E911" s="930"/>
      <c r="F911" s="930"/>
      <c r="G911" s="930"/>
      <c r="H911" s="464">
        <f>H15+H27+H76+H110+H138+H145+H152+H160+H167+H183+H195+H211+H227+H243+H254+H269+H331+H395+H441+H475+H721+H124</f>
        <v>5640889.995771965</v>
      </c>
      <c r="I911" s="464">
        <f>I15+I27+I76+I110+I138+I145+I152+I160+I167+I183+I195+I211+I227+I243+I254+I269+I331+I395+I441+I475+I721+I124</f>
        <v>5640889.995771965</v>
      </c>
      <c r="J911" s="464">
        <f>J15+J27+J76+J110+J138+J145+J152+J160+J167+J183+J195+J211+J227+J243+J254+J269+J331+J395+J441+J475+J721+J124</f>
        <v>5640889.995771965</v>
      </c>
    </row>
    <row r="912" spans="1:10" s="107" customFormat="1" ht="15.75" x14ac:dyDescent="0.25">
      <c r="A912" s="930" t="s">
        <v>528</v>
      </c>
      <c r="B912" s="930"/>
      <c r="C912" s="930"/>
      <c r="D912" s="930"/>
      <c r="E912" s="930"/>
      <c r="F912" s="930"/>
      <c r="G912" s="930"/>
      <c r="H912" s="464">
        <f>H16+H28+H233+H419+H529+H871+H39+H46+H360+H130</f>
        <v>9258400</v>
      </c>
      <c r="I912" s="464">
        <f>I16+I28+I233+I419+I529+I871+I39+I46</f>
        <v>9782084</v>
      </c>
      <c r="J912" s="464">
        <f>J16+J28+J233+J419+J529+J871+J39+J46</f>
        <v>10299916</v>
      </c>
    </row>
    <row r="913" spans="1:10" s="107" customFormat="1" ht="15.75" x14ac:dyDescent="0.25">
      <c r="A913" s="930" t="s">
        <v>530</v>
      </c>
      <c r="B913" s="930"/>
      <c r="C913" s="930"/>
      <c r="D913" s="930"/>
      <c r="E913" s="930"/>
      <c r="F913" s="930"/>
      <c r="G913" s="930"/>
      <c r="H913" s="464">
        <f>H18+H30+H102+H201+H260+H348+H411+H494+H827</f>
        <v>1977278</v>
      </c>
      <c r="I913" s="464">
        <f>I18+I30+I102+I201+I260+I348+I411+I494+I827</f>
        <v>1977278</v>
      </c>
      <c r="J913" s="464">
        <f>J18+J30+J102+J201+J260+J348+J411+J494+J827</f>
        <v>1977278</v>
      </c>
    </row>
    <row r="914" spans="1:10" s="107" customFormat="1" ht="15.75" x14ac:dyDescent="0.25">
      <c r="A914" s="930" t="s">
        <v>531</v>
      </c>
      <c r="B914" s="930"/>
      <c r="C914" s="930"/>
      <c r="D914" s="930"/>
      <c r="E914" s="930"/>
      <c r="F914" s="930"/>
      <c r="G914" s="930"/>
      <c r="H914" s="464">
        <f>H19+H31+H427+H548+H902+H373</f>
        <v>1509602</v>
      </c>
      <c r="I914" s="464">
        <f>I19+I31+I427+I548+I902</f>
        <v>1627368</v>
      </c>
      <c r="J914" s="464">
        <f>J19+J31+J427+J548+J902</f>
        <v>1783150</v>
      </c>
    </row>
    <row r="915" spans="1:10" s="467" customFormat="1" ht="12" x14ac:dyDescent="0.2">
      <c r="A915" s="466"/>
      <c r="B915" s="466"/>
      <c r="C915" s="466"/>
      <c r="D915" s="466"/>
      <c r="E915" s="466"/>
      <c r="F915" s="466"/>
      <c r="G915" s="466"/>
      <c r="H915" s="465">
        <f>H911+H913-H908</f>
        <v>0</v>
      </c>
      <c r="I915" s="465">
        <f t="shared" ref="I915:J915" si="190">I911+I913-I908</f>
        <v>0</v>
      </c>
      <c r="J915" s="465">
        <f t="shared" si="190"/>
        <v>0</v>
      </c>
    </row>
    <row r="916" spans="1:10" s="467" customFormat="1" ht="12" x14ac:dyDescent="0.2">
      <c r="A916" s="468"/>
      <c r="B916" s="468"/>
      <c r="C916" s="468"/>
      <c r="D916" s="468"/>
      <c r="E916" s="468"/>
      <c r="F916" s="468"/>
      <c r="G916" s="468"/>
      <c r="H916" s="469">
        <f>H912+H914-H909</f>
        <v>0</v>
      </c>
      <c r="I916" s="469">
        <f t="shared" ref="I916:J916" si="191">I912+I914-I909</f>
        <v>0</v>
      </c>
      <c r="J916" s="469">
        <f t="shared" si="191"/>
        <v>0</v>
      </c>
    </row>
    <row r="917" spans="1:10" s="560" customFormat="1" ht="15.75" x14ac:dyDescent="0.25">
      <c r="A917" s="979" t="s">
        <v>457</v>
      </c>
      <c r="B917" s="979"/>
      <c r="C917" s="979"/>
      <c r="D917" s="604"/>
      <c r="E917" s="957" t="s">
        <v>636</v>
      </c>
      <c r="F917" s="957"/>
      <c r="G917" s="558"/>
      <c r="H917" s="559"/>
      <c r="I917" s="559"/>
      <c r="J917" s="559"/>
    </row>
    <row r="918" spans="1:10" s="560" customFormat="1" ht="15.75" x14ac:dyDescent="0.25">
      <c r="A918" s="605"/>
      <c r="B918" s="605"/>
      <c r="C918" s="605"/>
      <c r="D918" s="606" t="s">
        <v>78</v>
      </c>
      <c r="E918" s="957" t="s">
        <v>314</v>
      </c>
      <c r="F918" s="957"/>
      <c r="G918" s="558"/>
      <c r="H918" s="559"/>
      <c r="I918" s="559"/>
      <c r="J918" s="559"/>
    </row>
    <row r="919" spans="1:10" s="560" customFormat="1" ht="15.75" x14ac:dyDescent="0.25">
      <c r="A919" s="1116" t="s">
        <v>641</v>
      </c>
      <c r="B919" s="1116"/>
      <c r="C919" s="1116"/>
      <c r="D919" s="607"/>
      <c r="E919" s="607"/>
      <c r="F919" s="607"/>
      <c r="G919" s="558"/>
      <c r="H919" s="559"/>
      <c r="I919" s="559"/>
      <c r="J919" s="559"/>
    </row>
    <row r="920" spans="1:10" s="560" customFormat="1" ht="15.75" x14ac:dyDescent="0.25">
      <c r="A920" s="1116"/>
      <c r="B920" s="1116"/>
      <c r="C920" s="1116"/>
      <c r="D920" s="604"/>
      <c r="E920" s="957" t="s">
        <v>642</v>
      </c>
      <c r="F920" s="957"/>
      <c r="G920" s="558"/>
      <c r="H920" s="559"/>
      <c r="I920" s="559"/>
    </row>
    <row r="921" spans="1:10" ht="15.75" x14ac:dyDescent="0.25">
      <c r="A921" s="43"/>
      <c r="B921" s="43"/>
      <c r="C921" s="43"/>
      <c r="D921" s="45" t="s">
        <v>78</v>
      </c>
      <c r="E921" s="966" t="s">
        <v>314</v>
      </c>
      <c r="F921" s="966"/>
      <c r="G921" s="43"/>
      <c r="H921" s="463"/>
      <c r="I921" s="463"/>
      <c r="J921" s="463"/>
    </row>
    <row r="922" spans="1:10" ht="15.75" x14ac:dyDescent="0.25">
      <c r="A922" s="43"/>
      <c r="B922" s="463" t="s">
        <v>166</v>
      </c>
      <c r="C922" s="463"/>
      <c r="D922" s="463"/>
      <c r="E922" s="463"/>
      <c r="F922" s="463"/>
      <c r="G922" s="463"/>
      <c r="H922" s="43"/>
      <c r="I922" s="43"/>
      <c r="J922" s="43"/>
    </row>
    <row r="923" spans="1:10" ht="15.75" x14ac:dyDescent="0.25">
      <c r="A923" s="43"/>
      <c r="B923" s="43"/>
      <c r="C923" s="43"/>
      <c r="D923" s="43"/>
      <c r="E923" s="43"/>
      <c r="F923" s="43"/>
      <c r="G923" s="43"/>
    </row>
  </sheetData>
  <sheetProtection password="CC31" sheet="1" objects="1" scenarios="1" formatCells="0" formatColumns="0" formatRows="0" insertRows="0"/>
  <mergeCells count="956">
    <mergeCell ref="K48:M48"/>
    <mergeCell ref="A46:B46"/>
    <mergeCell ref="C46:E46"/>
    <mergeCell ref="F46:G46"/>
    <mergeCell ref="A47:G47"/>
    <mergeCell ref="B771:D771"/>
    <mergeCell ref="B774:D774"/>
    <mergeCell ref="B637:D637"/>
    <mergeCell ref="B638:D638"/>
    <mergeCell ref="B639:D639"/>
    <mergeCell ref="B654:D654"/>
    <mergeCell ref="B655:D655"/>
    <mergeCell ref="B656:D656"/>
    <mergeCell ref="B657:D657"/>
    <mergeCell ref="B658:D658"/>
    <mergeCell ref="B659:D659"/>
    <mergeCell ref="B642:D642"/>
    <mergeCell ref="B643:D643"/>
    <mergeCell ref="B647:D647"/>
    <mergeCell ref="B648:D648"/>
    <mergeCell ref="B636:D636"/>
    <mergeCell ref="B640:D640"/>
    <mergeCell ref="B646:D646"/>
    <mergeCell ref="B587:D587"/>
    <mergeCell ref="A35:J36"/>
    <mergeCell ref="A37:B38"/>
    <mergeCell ref="C37:G38"/>
    <mergeCell ref="H37:J37"/>
    <mergeCell ref="A39:B39"/>
    <mergeCell ref="C39:E39"/>
    <mergeCell ref="F39:G39"/>
    <mergeCell ref="B622:D622"/>
    <mergeCell ref="B623:D623"/>
    <mergeCell ref="B585:D585"/>
    <mergeCell ref="B586:D586"/>
    <mergeCell ref="A549:G549"/>
    <mergeCell ref="B551:J551"/>
    <mergeCell ref="A552:A553"/>
    <mergeCell ref="B516:D516"/>
    <mergeCell ref="B539:D539"/>
    <mergeCell ref="B540:D540"/>
    <mergeCell ref="B541:D541"/>
    <mergeCell ref="B542:D542"/>
    <mergeCell ref="B490:D490"/>
    <mergeCell ref="B491:D491"/>
    <mergeCell ref="B492:D492"/>
    <mergeCell ref="B493:D493"/>
    <mergeCell ref="B495:D495"/>
    <mergeCell ref="B624:D624"/>
    <mergeCell ref="B625:D625"/>
    <mergeCell ref="B652:D652"/>
    <mergeCell ref="B653:D653"/>
    <mergeCell ref="A40:G40"/>
    <mergeCell ref="A42:J43"/>
    <mergeCell ref="A44:B45"/>
    <mergeCell ref="C44:G45"/>
    <mergeCell ref="H44:J44"/>
    <mergeCell ref="B626:D626"/>
    <mergeCell ref="B627:D627"/>
    <mergeCell ref="B628:D628"/>
    <mergeCell ref="B629:D629"/>
    <mergeCell ref="B630:D630"/>
    <mergeCell ref="H552:J552"/>
    <mergeCell ref="B590:D590"/>
    <mergeCell ref="B614:D614"/>
    <mergeCell ref="B615:D615"/>
    <mergeCell ref="B620:D620"/>
    <mergeCell ref="B621:D621"/>
    <mergeCell ref="A475:G475"/>
    <mergeCell ref="B543:D543"/>
    <mergeCell ref="B544:D544"/>
    <mergeCell ref="B545:D545"/>
    <mergeCell ref="B660:D660"/>
    <mergeCell ref="B661:D661"/>
    <mergeCell ref="B662:D662"/>
    <mergeCell ref="B663:D663"/>
    <mergeCell ref="B664:D664"/>
    <mergeCell ref="B665:D665"/>
    <mergeCell ref="B666:D666"/>
    <mergeCell ref="B194:D194"/>
    <mergeCell ref="A195:G195"/>
    <mergeCell ref="B196:D196"/>
    <mergeCell ref="B197:D197"/>
    <mergeCell ref="B198:D198"/>
    <mergeCell ref="B199:D199"/>
    <mergeCell ref="B200:D200"/>
    <mergeCell ref="A201:G201"/>
    <mergeCell ref="A202:G202"/>
    <mergeCell ref="B552:D553"/>
    <mergeCell ref="E552:E553"/>
    <mergeCell ref="F552:F553"/>
    <mergeCell ref="G552:G553"/>
    <mergeCell ref="B554:D554"/>
    <mergeCell ref="B564:D564"/>
    <mergeCell ref="B588:D588"/>
    <mergeCell ref="B589:D589"/>
    <mergeCell ref="A919:C920"/>
    <mergeCell ref="B809:D809"/>
    <mergeCell ref="B810:D810"/>
    <mergeCell ref="B333:D333"/>
    <mergeCell ref="B334:D334"/>
    <mergeCell ref="B335:D335"/>
    <mergeCell ref="B336:D336"/>
    <mergeCell ref="B337:D337"/>
    <mergeCell ref="B347:D347"/>
    <mergeCell ref="A348:G348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512:D512"/>
    <mergeCell ref="B517:D517"/>
    <mergeCell ref="B518:D518"/>
    <mergeCell ref="B513:D513"/>
    <mergeCell ref="B514:D514"/>
    <mergeCell ref="B515:D515"/>
    <mergeCell ref="B488:D488"/>
    <mergeCell ref="B489:D489"/>
    <mergeCell ref="B469:D469"/>
    <mergeCell ref="B470:D470"/>
    <mergeCell ref="B471:D471"/>
    <mergeCell ref="B482:D482"/>
    <mergeCell ref="B483:D483"/>
    <mergeCell ref="B484:D484"/>
    <mergeCell ref="B476:D476"/>
    <mergeCell ref="B477:D477"/>
    <mergeCell ref="B478:D478"/>
    <mergeCell ref="B485:D485"/>
    <mergeCell ref="B486:D486"/>
    <mergeCell ref="B487:D487"/>
    <mergeCell ref="A89:A92"/>
    <mergeCell ref="B89:B92"/>
    <mergeCell ref="C89:C91"/>
    <mergeCell ref="A93:A96"/>
    <mergeCell ref="B93:B96"/>
    <mergeCell ref="C93:C95"/>
    <mergeCell ref="B253:D253"/>
    <mergeCell ref="B259:D259"/>
    <mergeCell ref="B433:D433"/>
    <mergeCell ref="B293:D293"/>
    <mergeCell ref="B271:J271"/>
    <mergeCell ref="A272:A273"/>
    <mergeCell ref="E272:E273"/>
    <mergeCell ref="F272:F273"/>
    <mergeCell ref="G272:G273"/>
    <mergeCell ref="H272:J272"/>
    <mergeCell ref="B231:D231"/>
    <mergeCell ref="E237:E238"/>
    <mergeCell ref="F237:F238"/>
    <mergeCell ref="G237:G238"/>
    <mergeCell ref="H237:J237"/>
    <mergeCell ref="B222:D222"/>
    <mergeCell ref="B223:D223"/>
    <mergeCell ref="B224:D224"/>
    <mergeCell ref="B434:D434"/>
    <mergeCell ref="B272:D273"/>
    <mergeCell ref="B274:D274"/>
    <mergeCell ref="B332:D332"/>
    <mergeCell ref="B319:D319"/>
    <mergeCell ref="B326:D326"/>
    <mergeCell ref="B275:D275"/>
    <mergeCell ref="B303:D303"/>
    <mergeCell ref="B314:D314"/>
    <mergeCell ref="B318:D318"/>
    <mergeCell ref="B296:D296"/>
    <mergeCell ref="B294:D294"/>
    <mergeCell ref="B301:D301"/>
    <mergeCell ref="B302:D302"/>
    <mergeCell ref="B276:D276"/>
    <mergeCell ref="B277:D277"/>
    <mergeCell ref="B279:D279"/>
    <mergeCell ref="B280:D280"/>
    <mergeCell ref="B281:D281"/>
    <mergeCell ref="B284:D284"/>
    <mergeCell ref="B285:D285"/>
    <mergeCell ref="B290:D290"/>
    <mergeCell ref="B283:D283"/>
    <mergeCell ref="B292:D292"/>
    <mergeCell ref="B546:D546"/>
    <mergeCell ref="B547:D547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A721:G721"/>
    <mergeCell ref="B558:D558"/>
    <mergeCell ref="B565:D565"/>
    <mergeCell ref="B566:D566"/>
    <mergeCell ref="B567:D567"/>
    <mergeCell ref="B559:D559"/>
    <mergeCell ref="B560:D560"/>
    <mergeCell ref="B561:D56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715:D715"/>
    <mergeCell ref="B716:D716"/>
    <mergeCell ref="B717:D717"/>
    <mergeCell ref="B718:D718"/>
    <mergeCell ref="B719:D719"/>
    <mergeCell ref="B720:D720"/>
    <mergeCell ref="B650:D650"/>
    <mergeCell ref="B651:D651"/>
    <mergeCell ref="B712:D712"/>
    <mergeCell ref="B672:D672"/>
    <mergeCell ref="B673:D673"/>
    <mergeCell ref="B685:D685"/>
    <mergeCell ref="B686:D686"/>
    <mergeCell ref="B707:D707"/>
    <mergeCell ref="B708:D708"/>
    <mergeCell ref="B709:D709"/>
    <mergeCell ref="B675:D675"/>
    <mergeCell ref="B696:D696"/>
    <mergeCell ref="B704:D704"/>
    <mergeCell ref="B687:D687"/>
    <mergeCell ref="B695:D695"/>
    <mergeCell ref="B698:D698"/>
    <mergeCell ref="B699:D699"/>
    <mergeCell ref="B700:D700"/>
    <mergeCell ref="B701:D701"/>
    <mergeCell ref="B702:D702"/>
    <mergeCell ref="B703:D703"/>
    <mergeCell ref="B689:D689"/>
    <mergeCell ref="B705:D705"/>
    <mergeCell ref="B690:D690"/>
    <mergeCell ref="B691:D691"/>
    <mergeCell ref="B692:D692"/>
    <mergeCell ref="B693:D693"/>
    <mergeCell ref="B694:D694"/>
    <mergeCell ref="B671:D671"/>
    <mergeCell ref="B668:D668"/>
    <mergeCell ref="B669:D669"/>
    <mergeCell ref="B670:D670"/>
    <mergeCell ref="B676:D676"/>
    <mergeCell ref="B677:D677"/>
    <mergeCell ref="B678:D678"/>
    <mergeCell ref="B679:D679"/>
    <mergeCell ref="B680:D680"/>
    <mergeCell ref="B681:D681"/>
    <mergeCell ref="B682:D682"/>
    <mergeCell ref="B683:D683"/>
    <mergeCell ref="B684:D684"/>
    <mergeCell ref="B688:D688"/>
    <mergeCell ref="B697:D697"/>
    <mergeCell ref="B711:D711"/>
    <mergeCell ref="B555:D555"/>
    <mergeCell ref="B556:D556"/>
    <mergeCell ref="B557:D557"/>
    <mergeCell ref="B568:D568"/>
    <mergeCell ref="B569:D569"/>
    <mergeCell ref="B570:D570"/>
    <mergeCell ref="B571:D571"/>
    <mergeCell ref="B631:D631"/>
    <mergeCell ref="B584:D584"/>
    <mergeCell ref="B581:D581"/>
    <mergeCell ref="B582:D582"/>
    <mergeCell ref="B583:D583"/>
    <mergeCell ref="B562:D562"/>
    <mergeCell ref="B563:D563"/>
    <mergeCell ref="B580:D580"/>
    <mergeCell ref="B649:D649"/>
    <mergeCell ref="B632:D632"/>
    <mergeCell ref="B633:D633"/>
    <mergeCell ref="B634:D634"/>
    <mergeCell ref="B641:D641"/>
    <mergeCell ref="B667:D667"/>
    <mergeCell ref="B674:D674"/>
    <mergeCell ref="G444:G445"/>
    <mergeCell ref="H444:J444"/>
    <mergeCell ref="B473:D473"/>
    <mergeCell ref="B474:D474"/>
    <mergeCell ref="B460:D460"/>
    <mergeCell ref="B461:D461"/>
    <mergeCell ref="B462:D462"/>
    <mergeCell ref="B463:D463"/>
    <mergeCell ref="B464:D464"/>
    <mergeCell ref="B465:D465"/>
    <mergeCell ref="B466:D466"/>
    <mergeCell ref="B472:D472"/>
    <mergeCell ref="E444:E445"/>
    <mergeCell ref="F444:F445"/>
    <mergeCell ref="B457:D457"/>
    <mergeCell ref="B458:D458"/>
    <mergeCell ref="B459:D459"/>
    <mergeCell ref="B451:D451"/>
    <mergeCell ref="B452:D452"/>
    <mergeCell ref="B453:D453"/>
    <mergeCell ref="B454:D454"/>
    <mergeCell ref="B455:D455"/>
    <mergeCell ref="B225:D225"/>
    <mergeCell ref="B226:D226"/>
    <mergeCell ref="B249:D249"/>
    <mergeCell ref="B241:D241"/>
    <mergeCell ref="B242:D242"/>
    <mergeCell ref="B239:D239"/>
    <mergeCell ref="A234:G234"/>
    <mergeCell ref="B217:D217"/>
    <mergeCell ref="B221:D221"/>
    <mergeCell ref="B218:D218"/>
    <mergeCell ref="B219:D219"/>
    <mergeCell ref="B220:D220"/>
    <mergeCell ref="A227:G227"/>
    <mergeCell ref="B228:D228"/>
    <mergeCell ref="B229:D229"/>
    <mergeCell ref="B230:D230"/>
    <mergeCell ref="A233:G233"/>
    <mergeCell ref="B232:D232"/>
    <mergeCell ref="A211:G211"/>
    <mergeCell ref="A213:J213"/>
    <mergeCell ref="B214:J214"/>
    <mergeCell ref="A215:A216"/>
    <mergeCell ref="H215:J215"/>
    <mergeCell ref="G215:G216"/>
    <mergeCell ref="F215:F216"/>
    <mergeCell ref="E215:E216"/>
    <mergeCell ref="B215:D216"/>
    <mergeCell ref="G141:G142"/>
    <mergeCell ref="H141:J141"/>
    <mergeCell ref="A145:G145"/>
    <mergeCell ref="F141:F142"/>
    <mergeCell ref="A141:A142"/>
    <mergeCell ref="B141:B142"/>
    <mergeCell ref="C141:C142"/>
    <mergeCell ref="D141:E142"/>
    <mergeCell ref="D143:E143"/>
    <mergeCell ref="D144:E144"/>
    <mergeCell ref="H134:J134"/>
    <mergeCell ref="A138:G138"/>
    <mergeCell ref="A133:J133"/>
    <mergeCell ref="A140:J140"/>
    <mergeCell ref="A110:G110"/>
    <mergeCell ref="A134:A135"/>
    <mergeCell ref="B134:B135"/>
    <mergeCell ref="C134:C135"/>
    <mergeCell ref="D134:D135"/>
    <mergeCell ref="E134:E135"/>
    <mergeCell ref="F134:F135"/>
    <mergeCell ref="G134:G135"/>
    <mergeCell ref="A112:J112"/>
    <mergeCell ref="A113:A114"/>
    <mergeCell ref="B113:B114"/>
    <mergeCell ref="C113:C114"/>
    <mergeCell ref="D113:D114"/>
    <mergeCell ref="E113:E114"/>
    <mergeCell ref="F113:F114"/>
    <mergeCell ref="G113:G114"/>
    <mergeCell ref="H113:J113"/>
    <mergeCell ref="B115:B118"/>
    <mergeCell ref="C115:C117"/>
    <mergeCell ref="B119:B123"/>
    <mergeCell ref="A49:J49"/>
    <mergeCell ref="A105:J105"/>
    <mergeCell ref="A106:A107"/>
    <mergeCell ref="B106:B107"/>
    <mergeCell ref="C106:C107"/>
    <mergeCell ref="D106:D107"/>
    <mergeCell ref="E106:E107"/>
    <mergeCell ref="F106:F107"/>
    <mergeCell ref="G106:G107"/>
    <mergeCell ref="H106:J106"/>
    <mergeCell ref="A103:G103"/>
    <mergeCell ref="H50:J50"/>
    <mergeCell ref="G50:G51"/>
    <mergeCell ref="F50:F51"/>
    <mergeCell ref="E50:E51"/>
    <mergeCell ref="D50:D51"/>
    <mergeCell ref="C50:C51"/>
    <mergeCell ref="B50:B51"/>
    <mergeCell ref="A50:A51"/>
    <mergeCell ref="C52:C54"/>
    <mergeCell ref="A76:G76"/>
    <mergeCell ref="C77:C79"/>
    <mergeCell ref="A102:G102"/>
    <mergeCell ref="B85:B88"/>
    <mergeCell ref="D151:E151"/>
    <mergeCell ref="A152:G152"/>
    <mergeCell ref="D150:E150"/>
    <mergeCell ref="B150:B151"/>
    <mergeCell ref="A154:J154"/>
    <mergeCell ref="A147:J147"/>
    <mergeCell ref="A148:A149"/>
    <mergeCell ref="B148:B149"/>
    <mergeCell ref="C148:C149"/>
    <mergeCell ref="D148:E149"/>
    <mergeCell ref="F148:F149"/>
    <mergeCell ref="G148:G149"/>
    <mergeCell ref="H148:J148"/>
    <mergeCell ref="D158:E158"/>
    <mergeCell ref="D159:E159"/>
    <mergeCell ref="A155:A156"/>
    <mergeCell ref="B155:B156"/>
    <mergeCell ref="C155:C156"/>
    <mergeCell ref="B157:B159"/>
    <mergeCell ref="A160:G160"/>
    <mergeCell ref="H155:J155"/>
    <mergeCell ref="G155:G156"/>
    <mergeCell ref="F155:F156"/>
    <mergeCell ref="D155:E156"/>
    <mergeCell ref="D157:E157"/>
    <mergeCell ref="C163:C164"/>
    <mergeCell ref="D170:D171"/>
    <mergeCell ref="A167:G167"/>
    <mergeCell ref="A169:J169"/>
    <mergeCell ref="H170:J170"/>
    <mergeCell ref="G170:G171"/>
    <mergeCell ref="F170:F171"/>
    <mergeCell ref="E170:E171"/>
    <mergeCell ref="A170:A171"/>
    <mergeCell ref="B170:B171"/>
    <mergeCell ref="C170:C171"/>
    <mergeCell ref="H205:J205"/>
    <mergeCell ref="A178:A181"/>
    <mergeCell ref="B178:B181"/>
    <mergeCell ref="C178:C181"/>
    <mergeCell ref="A182:G182"/>
    <mergeCell ref="A185:J185"/>
    <mergeCell ref="B186:J186"/>
    <mergeCell ref="A187:A188"/>
    <mergeCell ref="B187:D188"/>
    <mergeCell ref="E187:E188"/>
    <mergeCell ref="F187:F188"/>
    <mergeCell ref="G187:G188"/>
    <mergeCell ref="H187:J187"/>
    <mergeCell ref="B189:D189"/>
    <mergeCell ref="B190:D190"/>
    <mergeCell ref="B191:D191"/>
    <mergeCell ref="B192:D192"/>
    <mergeCell ref="B193:D193"/>
    <mergeCell ref="A17:G17"/>
    <mergeCell ref="A19:B19"/>
    <mergeCell ref="C19:E19"/>
    <mergeCell ref="F19:G19"/>
    <mergeCell ref="A20:G20"/>
    <mergeCell ref="B266:D266"/>
    <mergeCell ref="B267:D267"/>
    <mergeCell ref="B268:D268"/>
    <mergeCell ref="A269:G269"/>
    <mergeCell ref="B250:D250"/>
    <mergeCell ref="B252:D252"/>
    <mergeCell ref="A261:G261"/>
    <mergeCell ref="B251:D251"/>
    <mergeCell ref="B263:J263"/>
    <mergeCell ref="A264:A265"/>
    <mergeCell ref="B264:D265"/>
    <mergeCell ref="E264:E265"/>
    <mergeCell ref="F264:F265"/>
    <mergeCell ref="G264:G265"/>
    <mergeCell ref="H264:J264"/>
    <mergeCell ref="B256:D256"/>
    <mergeCell ref="B257:D257"/>
    <mergeCell ref="B258:D258"/>
    <mergeCell ref="A260:G260"/>
    <mergeCell ref="A21:G21"/>
    <mergeCell ref="A23:J24"/>
    <mergeCell ref="A25:B26"/>
    <mergeCell ref="C25:G26"/>
    <mergeCell ref="H25:J25"/>
    <mergeCell ref="A27:B27"/>
    <mergeCell ref="C27:E27"/>
    <mergeCell ref="F27:G27"/>
    <mergeCell ref="A18:B18"/>
    <mergeCell ref="C18:E18"/>
    <mergeCell ref="F18:G18"/>
    <mergeCell ref="E920:F920"/>
    <mergeCell ref="J2:J3"/>
    <mergeCell ref="A28:B28"/>
    <mergeCell ref="C28:E28"/>
    <mergeCell ref="F28:G28"/>
    <mergeCell ref="A33:G33"/>
    <mergeCell ref="C2:I2"/>
    <mergeCell ref="D4:H4"/>
    <mergeCell ref="C5:I5"/>
    <mergeCell ref="C7:I7"/>
    <mergeCell ref="C8:I8"/>
    <mergeCell ref="A906:G906"/>
    <mergeCell ref="A12:J12"/>
    <mergeCell ref="H13:J13"/>
    <mergeCell ref="A13:B14"/>
    <mergeCell ref="C13:G14"/>
    <mergeCell ref="A15:B15"/>
    <mergeCell ref="A16:B16"/>
    <mergeCell ref="C15:E15"/>
    <mergeCell ref="C16:E16"/>
    <mergeCell ref="B278:D278"/>
    <mergeCell ref="F15:G15"/>
    <mergeCell ref="F16:G16"/>
    <mergeCell ref="F30:G30"/>
    <mergeCell ref="A29:G29"/>
    <mergeCell ref="A32:G32"/>
    <mergeCell ref="B255:D255"/>
    <mergeCell ref="A254:G254"/>
    <mergeCell ref="B240:D240"/>
    <mergeCell ref="B237:D238"/>
    <mergeCell ref="B248:D248"/>
    <mergeCell ref="A243:G243"/>
    <mergeCell ref="B236:J236"/>
    <mergeCell ref="B245:J245"/>
    <mergeCell ref="A246:A247"/>
    <mergeCell ref="B246:D247"/>
    <mergeCell ref="E246:E247"/>
    <mergeCell ref="F246:F247"/>
    <mergeCell ref="G246:G247"/>
    <mergeCell ref="H246:J246"/>
    <mergeCell ref="A237:A238"/>
    <mergeCell ref="A183:G183"/>
    <mergeCell ref="A204:J204"/>
    <mergeCell ref="A205:A206"/>
    <mergeCell ref="A56:A59"/>
    <mergeCell ref="B205:B206"/>
    <mergeCell ref="C205:C206"/>
    <mergeCell ref="D205:D206"/>
    <mergeCell ref="B308:D308"/>
    <mergeCell ref="B349:D349"/>
    <mergeCell ref="B353:D353"/>
    <mergeCell ref="B354:D354"/>
    <mergeCell ref="B357:D357"/>
    <mergeCell ref="B358:D358"/>
    <mergeCell ref="A31:B31"/>
    <mergeCell ref="C31:E31"/>
    <mergeCell ref="F31:G31"/>
    <mergeCell ref="E205:E206"/>
    <mergeCell ref="F205:F206"/>
    <mergeCell ref="G205:G206"/>
    <mergeCell ref="A172:A176"/>
    <mergeCell ref="B172:B176"/>
    <mergeCell ref="C172:C176"/>
    <mergeCell ref="A177:G177"/>
    <mergeCell ref="B165:B166"/>
    <mergeCell ref="D163:G164"/>
    <mergeCell ref="D165:G165"/>
    <mergeCell ref="D166:G166"/>
    <mergeCell ref="A162:J162"/>
    <mergeCell ref="H163:J163"/>
    <mergeCell ref="A163:A164"/>
    <mergeCell ref="B163:B164"/>
    <mergeCell ref="B282:D282"/>
    <mergeCell ref="B291:D291"/>
    <mergeCell ref="B289:D289"/>
    <mergeCell ref="B286:D286"/>
    <mergeCell ref="B287:D287"/>
    <mergeCell ref="B288:D288"/>
    <mergeCell ref="A374:G374"/>
    <mergeCell ref="B305:D305"/>
    <mergeCell ref="B306:D306"/>
    <mergeCell ref="B299:D299"/>
    <mergeCell ref="B297:D297"/>
    <mergeCell ref="B298:D298"/>
    <mergeCell ref="B311:D311"/>
    <mergeCell ref="B321:D321"/>
    <mergeCell ref="B322:D322"/>
    <mergeCell ref="B323:D323"/>
    <mergeCell ref="B320:D320"/>
    <mergeCell ref="A331:G331"/>
    <mergeCell ref="B325:D325"/>
    <mergeCell ref="B327:D327"/>
    <mergeCell ref="B309:D309"/>
    <mergeCell ref="B307:D307"/>
    <mergeCell ref="B324:D324"/>
    <mergeCell ref="B346:D346"/>
    <mergeCell ref="A431:A432"/>
    <mergeCell ref="B431:D432"/>
    <mergeCell ref="E431:E432"/>
    <mergeCell ref="F431:F432"/>
    <mergeCell ref="G431:G432"/>
    <mergeCell ref="H431:J431"/>
    <mergeCell ref="A30:B30"/>
    <mergeCell ref="C30:E30"/>
    <mergeCell ref="B635:D635"/>
    <mergeCell ref="A77:A80"/>
    <mergeCell ref="B77:B80"/>
    <mergeCell ref="A81:A84"/>
    <mergeCell ref="B81:B84"/>
    <mergeCell ref="C81:C83"/>
    <mergeCell ref="A85:A88"/>
    <mergeCell ref="A52:A55"/>
    <mergeCell ref="B52:B55"/>
    <mergeCell ref="B328:D328"/>
    <mergeCell ref="B329:D329"/>
    <mergeCell ref="B304:D304"/>
    <mergeCell ref="B310:D310"/>
    <mergeCell ref="B312:D312"/>
    <mergeCell ref="B313:D313"/>
    <mergeCell ref="B315:D315"/>
    <mergeCell ref="B383:D383"/>
    <mergeCell ref="B384:D384"/>
    <mergeCell ref="B394:D394"/>
    <mergeCell ref="B396:D396"/>
    <mergeCell ref="B397:D397"/>
    <mergeCell ref="B398:D398"/>
    <mergeCell ref="B417:D417"/>
    <mergeCell ref="B418:D418"/>
    <mergeCell ref="B399:D399"/>
    <mergeCell ref="B400:D400"/>
    <mergeCell ref="B401:D401"/>
    <mergeCell ref="B392:D392"/>
    <mergeCell ref="B393:D393"/>
    <mergeCell ref="B389:D389"/>
    <mergeCell ref="B388:D388"/>
    <mergeCell ref="B391:D391"/>
    <mergeCell ref="B390:D390"/>
    <mergeCell ref="B385:D385"/>
    <mergeCell ref="B412:D412"/>
    <mergeCell ref="B413:D413"/>
    <mergeCell ref="B414:D414"/>
    <mergeCell ref="A395:G395"/>
    <mergeCell ref="A411:G411"/>
    <mergeCell ref="B410:D410"/>
    <mergeCell ref="B376:J376"/>
    <mergeCell ref="A377:A378"/>
    <mergeCell ref="B377:D378"/>
    <mergeCell ref="E377:E378"/>
    <mergeCell ref="F377:F378"/>
    <mergeCell ref="G377:G378"/>
    <mergeCell ref="H377:J377"/>
    <mergeCell ref="B379:D379"/>
    <mergeCell ref="B380:D380"/>
    <mergeCell ref="B644:D644"/>
    <mergeCell ref="B645:D645"/>
    <mergeCell ref="B435:D435"/>
    <mergeCell ref="B436:D436"/>
    <mergeCell ref="B437:D437"/>
    <mergeCell ref="B438:D438"/>
    <mergeCell ref="B439:D439"/>
    <mergeCell ref="B440:D440"/>
    <mergeCell ref="A419:G419"/>
    <mergeCell ref="B420:D420"/>
    <mergeCell ref="B421:D421"/>
    <mergeCell ref="B422:D422"/>
    <mergeCell ref="B423:D423"/>
    <mergeCell ref="B443:J443"/>
    <mergeCell ref="B424:D424"/>
    <mergeCell ref="B479:D479"/>
    <mergeCell ref="B480:D480"/>
    <mergeCell ref="B481:D481"/>
    <mergeCell ref="A444:A445"/>
    <mergeCell ref="B444:D445"/>
    <mergeCell ref="A428:G428"/>
    <mergeCell ref="A441:G441"/>
    <mergeCell ref="B430:J430"/>
    <mergeCell ref="B456:D456"/>
    <mergeCell ref="B828:D828"/>
    <mergeCell ref="A827:G827"/>
    <mergeCell ref="B798:D798"/>
    <mergeCell ref="B770:D770"/>
    <mergeCell ref="B776:D776"/>
    <mergeCell ref="A911:G911"/>
    <mergeCell ref="A912:G912"/>
    <mergeCell ref="A913:G913"/>
    <mergeCell ref="A914:G914"/>
    <mergeCell ref="B782:D782"/>
    <mergeCell ref="B783:D783"/>
    <mergeCell ref="B784:D784"/>
    <mergeCell ref="B785:D785"/>
    <mergeCell ref="B786:D786"/>
    <mergeCell ref="B787:D787"/>
    <mergeCell ref="B872:D872"/>
    <mergeCell ref="B863:D863"/>
    <mergeCell ref="B864:D864"/>
    <mergeCell ref="B865:D865"/>
    <mergeCell ref="B866:D866"/>
    <mergeCell ref="B849:D849"/>
    <mergeCell ref="B850:D850"/>
    <mergeCell ref="B858:D858"/>
    <mergeCell ref="B779:D779"/>
    <mergeCell ref="B780:D780"/>
    <mergeCell ref="B781:D781"/>
    <mergeCell ref="E918:F918"/>
    <mergeCell ref="E921:F921"/>
    <mergeCell ref="B897:D897"/>
    <mergeCell ref="B900:D900"/>
    <mergeCell ref="B901:D901"/>
    <mergeCell ref="A903:G903"/>
    <mergeCell ref="B819:D819"/>
    <mergeCell ref="B820:D820"/>
    <mergeCell ref="B821:D821"/>
    <mergeCell ref="B822:D822"/>
    <mergeCell ref="B823:D823"/>
    <mergeCell ref="B824:D824"/>
    <mergeCell ref="B825:D825"/>
    <mergeCell ref="B826:D826"/>
    <mergeCell ref="B829:D829"/>
    <mergeCell ref="B830:D830"/>
    <mergeCell ref="A902:G902"/>
    <mergeCell ref="A907:G907"/>
    <mergeCell ref="A904:G904"/>
    <mergeCell ref="A905:G905"/>
    <mergeCell ref="A917:C917"/>
    <mergeCell ref="B817:D817"/>
    <mergeCell ref="B97:B101"/>
    <mergeCell ref="C97:C100"/>
    <mergeCell ref="B426:D426"/>
    <mergeCell ref="A427:G427"/>
    <mergeCell ref="B415:D415"/>
    <mergeCell ref="B416:D416"/>
    <mergeCell ref="B769:D769"/>
    <mergeCell ref="B772:D772"/>
    <mergeCell ref="B773:D773"/>
    <mergeCell ref="B381:D381"/>
    <mergeCell ref="B382:D382"/>
    <mergeCell ref="B386:D386"/>
    <mergeCell ref="B387:D387"/>
    <mergeCell ref="B725:D725"/>
    <mergeCell ref="B726:D726"/>
    <mergeCell ref="B727:D727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350:D350"/>
    <mergeCell ref="B351:D351"/>
    <mergeCell ref="E917:F917"/>
    <mergeCell ref="A871:G871"/>
    <mergeCell ref="B56:B59"/>
    <mergeCell ref="C56:C58"/>
    <mergeCell ref="A60:A63"/>
    <mergeCell ref="B60:B63"/>
    <mergeCell ref="C60:C62"/>
    <mergeCell ref="A72:A75"/>
    <mergeCell ref="B72:B75"/>
    <mergeCell ref="C72:C74"/>
    <mergeCell ref="A68:A71"/>
    <mergeCell ref="B68:B71"/>
    <mergeCell ref="C68:C70"/>
    <mergeCell ref="A64:A67"/>
    <mergeCell ref="B64:B67"/>
    <mergeCell ref="C64:C66"/>
    <mergeCell ref="C85:C87"/>
    <mergeCell ref="A97:A101"/>
    <mergeCell ref="B447:D447"/>
    <mergeCell ref="B448:D448"/>
    <mergeCell ref="B449:D449"/>
    <mergeCell ref="B450:D450"/>
    <mergeCell ref="B777:D777"/>
    <mergeCell ref="B778:D778"/>
    <mergeCell ref="B735:D735"/>
    <mergeCell ref="B504:D504"/>
    <mergeCell ref="B505:D505"/>
    <mergeCell ref="A494:G494"/>
    <mergeCell ref="B501:D501"/>
    <mergeCell ref="B502:D502"/>
    <mergeCell ref="B503:D503"/>
    <mergeCell ref="B506:D506"/>
    <mergeCell ref="B507:D507"/>
    <mergeCell ref="B508:D508"/>
    <mergeCell ref="B496:D496"/>
    <mergeCell ref="B497:D497"/>
    <mergeCell ref="B498:D498"/>
    <mergeCell ref="B499:D499"/>
    <mergeCell ref="B500:D500"/>
    <mergeCell ref="B775:D775"/>
    <mergeCell ref="B722:D722"/>
    <mergeCell ref="B723:D723"/>
    <mergeCell ref="B724:D724"/>
    <mergeCell ref="B713:D713"/>
    <mergeCell ref="B714:D714"/>
    <mergeCell ref="B710:D710"/>
    <mergeCell ref="B818:D818"/>
    <mergeCell ref="B788:D788"/>
    <mergeCell ref="B790:D790"/>
    <mergeCell ref="B791:D791"/>
    <mergeCell ref="B792:D792"/>
    <mergeCell ref="B793:D793"/>
    <mergeCell ref="B794:D794"/>
    <mergeCell ref="B795:D795"/>
    <mergeCell ref="B796:D796"/>
    <mergeCell ref="B797:D797"/>
    <mergeCell ref="A909:G909"/>
    <mergeCell ref="B756:D756"/>
    <mergeCell ref="B757:D757"/>
    <mergeCell ref="B758:D758"/>
    <mergeCell ref="B759:D759"/>
    <mergeCell ref="B746:D746"/>
    <mergeCell ref="B747:D747"/>
    <mergeCell ref="B748:D748"/>
    <mergeCell ref="B749:D749"/>
    <mergeCell ref="B750:D750"/>
    <mergeCell ref="B799:D799"/>
    <mergeCell ref="B800:D800"/>
    <mergeCell ref="B801:D801"/>
    <mergeCell ref="B802:D802"/>
    <mergeCell ref="B803:D803"/>
    <mergeCell ref="B804:D804"/>
    <mergeCell ref="B760:D760"/>
    <mergeCell ref="B755:D755"/>
    <mergeCell ref="B767:D767"/>
    <mergeCell ref="B768:D768"/>
    <mergeCell ref="B789:D789"/>
    <mergeCell ref="B878:D878"/>
    <mergeCell ref="B879:D879"/>
    <mergeCell ref="B831:D831"/>
    <mergeCell ref="B744:D744"/>
    <mergeCell ref="B745:D745"/>
    <mergeCell ref="B734:D734"/>
    <mergeCell ref="B736:D736"/>
    <mergeCell ref="B751:D751"/>
    <mergeCell ref="B752:D752"/>
    <mergeCell ref="B753:D753"/>
    <mergeCell ref="B754:D754"/>
    <mergeCell ref="A908:G908"/>
    <mergeCell ref="B832:D832"/>
    <mergeCell ref="B860:D860"/>
    <mergeCell ref="B861:D861"/>
    <mergeCell ref="B862:D862"/>
    <mergeCell ref="B873:D873"/>
    <mergeCell ref="B874:D874"/>
    <mergeCell ref="B875:D875"/>
    <mergeCell ref="B876:D876"/>
    <mergeCell ref="B857:D857"/>
    <mergeCell ref="B848:D848"/>
    <mergeCell ref="B851:D851"/>
    <mergeCell ref="B852:D852"/>
    <mergeCell ref="B853:D853"/>
    <mergeCell ref="B854:D854"/>
    <mergeCell ref="B855:D855"/>
    <mergeCell ref="B370:D370"/>
    <mergeCell ref="B371:D371"/>
    <mergeCell ref="B372:D372"/>
    <mergeCell ref="C119:C122"/>
    <mergeCell ref="A124:G124"/>
    <mergeCell ref="B761:D761"/>
    <mergeCell ref="B762:D762"/>
    <mergeCell ref="B763:D763"/>
    <mergeCell ref="B764:D764"/>
    <mergeCell ref="B509:D509"/>
    <mergeCell ref="B510:D510"/>
    <mergeCell ref="B511:D511"/>
    <mergeCell ref="B528:D528"/>
    <mergeCell ref="A529:G529"/>
    <mergeCell ref="A548:G548"/>
    <mergeCell ref="B295:D295"/>
    <mergeCell ref="B300:D300"/>
    <mergeCell ref="B316:D316"/>
    <mergeCell ref="B317:D317"/>
    <mergeCell ref="B330:D330"/>
    <mergeCell ref="B425:D425"/>
    <mergeCell ref="B446:D446"/>
    <mergeCell ref="B467:D467"/>
    <mergeCell ref="B468:D468"/>
    <mergeCell ref="B891:D891"/>
    <mergeCell ref="B894:D894"/>
    <mergeCell ref="B895:D895"/>
    <mergeCell ref="B896:D896"/>
    <mergeCell ref="B882:D882"/>
    <mergeCell ref="B883:D883"/>
    <mergeCell ref="B884:D884"/>
    <mergeCell ref="B885:D885"/>
    <mergeCell ref="B888:D888"/>
    <mergeCell ref="B889:D889"/>
    <mergeCell ref="B604:D604"/>
    <mergeCell ref="B605:D605"/>
    <mergeCell ref="B606:D606"/>
    <mergeCell ref="B607:D607"/>
    <mergeCell ref="B608:D608"/>
    <mergeCell ref="B609:D609"/>
    <mergeCell ref="B610:D610"/>
    <mergeCell ref="B880:D880"/>
    <mergeCell ref="B890:D890"/>
    <mergeCell ref="B765:D765"/>
    <mergeCell ref="B766:D766"/>
    <mergeCell ref="B728:D728"/>
    <mergeCell ref="B729:D729"/>
    <mergeCell ref="B730:D730"/>
    <mergeCell ref="B731:D731"/>
    <mergeCell ref="B732:D732"/>
    <mergeCell ref="B733:D733"/>
    <mergeCell ref="B737:D737"/>
    <mergeCell ref="B738:D738"/>
    <mergeCell ref="B739:D739"/>
    <mergeCell ref="B740:D740"/>
    <mergeCell ref="B741:D741"/>
    <mergeCell ref="B742:D742"/>
    <mergeCell ref="B743:D743"/>
    <mergeCell ref="B881:D881"/>
    <mergeCell ref="B833:D833"/>
    <mergeCell ref="B834:D834"/>
    <mergeCell ref="B835:D835"/>
    <mergeCell ref="B836:D836"/>
    <mergeCell ref="B837:D837"/>
    <mergeCell ref="B838:D838"/>
    <mergeCell ref="B839:D839"/>
    <mergeCell ref="B840:D840"/>
    <mergeCell ref="B841:D841"/>
    <mergeCell ref="B842:D842"/>
    <mergeCell ref="B843:D843"/>
    <mergeCell ref="B844:D844"/>
    <mergeCell ref="B845:D845"/>
    <mergeCell ref="B846:D846"/>
    <mergeCell ref="B847:D847"/>
    <mergeCell ref="B877:D877"/>
    <mergeCell ref="B856:D856"/>
    <mergeCell ref="B524:D524"/>
    <mergeCell ref="B525:D525"/>
    <mergeCell ref="B526:D526"/>
    <mergeCell ref="B527:D527"/>
    <mergeCell ref="B611:D611"/>
    <mergeCell ref="B612:D612"/>
    <mergeCell ref="B613:D613"/>
    <mergeCell ref="B618:D618"/>
    <mergeCell ref="B619:D619"/>
    <mergeCell ref="B616:D616"/>
    <mergeCell ref="B617:D617"/>
    <mergeCell ref="B592:D592"/>
    <mergeCell ref="B593:D593"/>
    <mergeCell ref="B594:D594"/>
    <mergeCell ref="B595:D595"/>
    <mergeCell ref="B596:D596"/>
    <mergeCell ref="B597:D597"/>
    <mergeCell ref="B598:D598"/>
    <mergeCell ref="B599:D599"/>
    <mergeCell ref="B601:D601"/>
    <mergeCell ref="B602:D602"/>
    <mergeCell ref="B600:D600"/>
    <mergeCell ref="B591:D591"/>
    <mergeCell ref="B603:D603"/>
    <mergeCell ref="B125:B129"/>
    <mergeCell ref="C125:C128"/>
    <mergeCell ref="A130:G130"/>
    <mergeCell ref="A131:G131"/>
    <mergeCell ref="B519:D519"/>
    <mergeCell ref="B520:D520"/>
    <mergeCell ref="B521:D521"/>
    <mergeCell ref="B522:D522"/>
    <mergeCell ref="B523:D523"/>
    <mergeCell ref="B352:D352"/>
    <mergeCell ref="B363:D363"/>
    <mergeCell ref="B364:D364"/>
    <mergeCell ref="B365:D365"/>
    <mergeCell ref="B366:D366"/>
    <mergeCell ref="B367:D367"/>
    <mergeCell ref="A373:G373"/>
    <mergeCell ref="A360:G360"/>
    <mergeCell ref="B355:D355"/>
    <mergeCell ref="B356:D356"/>
    <mergeCell ref="B359:D359"/>
    <mergeCell ref="B361:D361"/>
    <mergeCell ref="B362:D362"/>
    <mergeCell ref="B368:D368"/>
    <mergeCell ref="B369:D369"/>
  </mergeCells>
  <pageMargins left="0.78740157480314965" right="0.19685039370078741" top="0.59055118110236227" bottom="0.31496062992125984" header="0.31496062992125984" footer="0.19685039370078741"/>
  <pageSetup paperSize="9" scale="54" fitToHeight="6" orientation="portrait" r:id="rId1"/>
  <rowBreaks count="1" manualBreakCount="1">
    <brk id="270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3CCCC"/>
  </sheetPr>
  <dimension ref="A2:R638"/>
  <sheetViews>
    <sheetView tabSelected="1" view="pageBreakPreview" topLeftCell="A105" zoomScaleSheetLayoutView="100" workbookViewId="0">
      <selection activeCell="I82" sqref="I82"/>
    </sheetView>
  </sheetViews>
  <sheetFormatPr defaultColWidth="8.85546875" defaultRowHeight="15" x14ac:dyDescent="0.25"/>
  <cols>
    <col min="1" max="1" width="4.5703125" style="42" customWidth="1"/>
    <col min="2" max="2" width="8.85546875" style="42"/>
    <col min="3" max="3" width="18.7109375" style="42" customWidth="1"/>
    <col min="4" max="4" width="24.28515625" style="42" customWidth="1"/>
    <col min="5" max="5" width="12.140625" style="42" customWidth="1"/>
    <col min="6" max="6" width="14.28515625" style="42" customWidth="1"/>
    <col min="7" max="7" width="16.28515625" style="42" customWidth="1"/>
    <col min="8" max="8" width="23.5703125" style="42" customWidth="1"/>
    <col min="9" max="9" width="17.140625" style="42" customWidth="1"/>
    <col min="10" max="11" width="21.85546875" style="42" customWidth="1"/>
    <col min="12" max="12" width="16" style="42" customWidth="1"/>
    <col min="13" max="15" width="16.42578125" style="42" bestFit="1" customWidth="1"/>
    <col min="16" max="16384" width="8.85546875" style="42"/>
  </cols>
  <sheetData>
    <row r="2" spans="1:10" ht="19.149999999999999" customHeight="1" x14ac:dyDescent="0.3">
      <c r="A2" s="107"/>
      <c r="B2" s="107"/>
      <c r="C2" s="1051" t="s">
        <v>158</v>
      </c>
      <c r="D2" s="1051"/>
      <c r="E2" s="1051"/>
      <c r="F2" s="1051"/>
      <c r="G2" s="1051"/>
      <c r="H2" s="1051"/>
      <c r="I2" s="1051"/>
      <c r="J2" s="1049">
        <v>5</v>
      </c>
    </row>
    <row r="3" spans="1:10" ht="19.149999999999999" customHeight="1" x14ac:dyDescent="0.3">
      <c r="A3" s="108"/>
      <c r="B3" s="108"/>
      <c r="C3" s="109"/>
      <c r="D3" s="109"/>
      <c r="E3" s="110" t="s">
        <v>159</v>
      </c>
      <c r="F3" s="436">
        <f>'расшифровка 4'!F3</f>
        <v>2022</v>
      </c>
      <c r="G3" s="111" t="s">
        <v>160</v>
      </c>
      <c r="H3" s="109"/>
      <c r="I3" s="109"/>
      <c r="J3" s="1050"/>
    </row>
    <row r="4" spans="1:10" ht="19.149999999999999" customHeight="1" x14ac:dyDescent="0.3">
      <c r="A4" s="108"/>
      <c r="B4" s="108"/>
      <c r="C4" s="109"/>
      <c r="D4" s="1051" t="str">
        <f>'расшифровка 4'!D4:H4</f>
        <v xml:space="preserve">и  плановый период   2023  -  2024 г.г. </v>
      </c>
      <c r="E4" s="1051"/>
      <c r="F4" s="1051"/>
      <c r="G4" s="1051"/>
      <c r="H4" s="1051"/>
      <c r="I4" s="109"/>
      <c r="J4" s="107"/>
    </row>
    <row r="5" spans="1:10" ht="18" customHeight="1" x14ac:dyDescent="0.3">
      <c r="A5" s="108"/>
      <c r="B5" s="1123" t="s">
        <v>167</v>
      </c>
      <c r="C5" s="1123"/>
      <c r="D5" s="1123"/>
      <c r="E5" s="1123"/>
      <c r="F5" s="1123"/>
      <c r="G5" s="1123"/>
      <c r="H5" s="1123"/>
      <c r="I5" s="1123"/>
      <c r="J5" s="1123"/>
    </row>
    <row r="6" spans="1:10" ht="15" customHeigh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43.9" customHeight="1" x14ac:dyDescent="0.25">
      <c r="A7" s="108"/>
      <c r="B7" s="108"/>
      <c r="C7" s="1147" t="str">
        <f>'расшифровка 4'!C7:I7</f>
        <v>Муниципальное бюджетное общеобразовательное учреждение "Средняя общеобразовательная школа с.Пуциловка" Уссурийского городского округа</v>
      </c>
      <c r="D7" s="1147"/>
      <c r="E7" s="1147"/>
      <c r="F7" s="1147"/>
      <c r="G7" s="1147"/>
      <c r="H7" s="1147"/>
      <c r="I7" s="1147"/>
      <c r="J7" s="108"/>
    </row>
    <row r="8" spans="1:10" ht="15.75" x14ac:dyDescent="0.25">
      <c r="A8" s="108"/>
      <c r="B8" s="108"/>
      <c r="C8" s="1148" t="s">
        <v>162</v>
      </c>
      <c r="D8" s="1148"/>
      <c r="E8" s="1148"/>
      <c r="F8" s="1148"/>
      <c r="G8" s="1148"/>
      <c r="H8" s="1148"/>
      <c r="I8" s="1148"/>
      <c r="J8" s="108"/>
    </row>
    <row r="9" spans="1:10" ht="15.95" customHeight="1" x14ac:dyDescent="0.25">
      <c r="A9" s="108"/>
      <c r="B9" s="108"/>
      <c r="C9" s="121"/>
      <c r="D9" s="121"/>
      <c r="E9" s="121"/>
      <c r="F9" s="121"/>
      <c r="G9" s="121"/>
      <c r="H9" s="121"/>
      <c r="I9" s="121"/>
      <c r="J9" s="108"/>
    </row>
    <row r="10" spans="1:10" ht="21.95" customHeight="1" x14ac:dyDescent="0.3">
      <c r="A10" s="43"/>
      <c r="B10" s="43"/>
      <c r="C10" s="117" t="s">
        <v>163</v>
      </c>
      <c r="D10" s="44"/>
      <c r="E10" s="644" t="str">
        <f>'расшифровка 4'!E10</f>
        <v>16</v>
      </c>
      <c r="F10" s="611" t="str">
        <f>'расшифровка 4'!F10</f>
        <v>февраля</v>
      </c>
      <c r="G10" s="611">
        <f>'расшифровка 4'!G10</f>
        <v>2022</v>
      </c>
      <c r="H10" s="118" t="s">
        <v>164</v>
      </c>
      <c r="I10" s="44"/>
      <c r="J10" s="43"/>
    </row>
    <row r="11" spans="1:10" ht="15" customHeight="1" x14ac:dyDescent="0.25">
      <c r="A11" s="43"/>
      <c r="B11" s="43"/>
      <c r="C11" s="43"/>
      <c r="D11" s="43"/>
      <c r="E11" s="45" t="s">
        <v>186</v>
      </c>
      <c r="F11" s="45" t="s">
        <v>187</v>
      </c>
      <c r="G11" s="45" t="s">
        <v>188</v>
      </c>
      <c r="H11" s="43"/>
      <c r="I11" s="43"/>
      <c r="J11" s="43"/>
    </row>
    <row r="12" spans="1:10" ht="36" customHeight="1" x14ac:dyDescent="0.25">
      <c r="A12" s="1149" t="s">
        <v>100</v>
      </c>
      <c r="B12" s="1149"/>
      <c r="C12" s="1149"/>
      <c r="D12" s="1149"/>
      <c r="E12" s="1149"/>
      <c r="F12" s="1149"/>
      <c r="G12" s="1149"/>
      <c r="H12" s="1149"/>
      <c r="I12" s="1149"/>
      <c r="J12" s="1149"/>
    </row>
    <row r="13" spans="1:10" ht="21" customHeight="1" x14ac:dyDescent="0.25">
      <c r="A13" s="1005" t="s">
        <v>0</v>
      </c>
      <c r="B13" s="1005"/>
      <c r="C13" s="1005" t="s">
        <v>79</v>
      </c>
      <c r="D13" s="1005"/>
      <c r="E13" s="1005"/>
      <c r="F13" s="1005"/>
      <c r="G13" s="1005"/>
      <c r="H13" s="1005" t="s">
        <v>104</v>
      </c>
      <c r="I13" s="1005"/>
      <c r="J13" s="1005"/>
    </row>
    <row r="14" spans="1:10" ht="19.5" customHeight="1" x14ac:dyDescent="0.25">
      <c r="A14" s="1005"/>
      <c r="B14" s="1005"/>
      <c r="C14" s="1005"/>
      <c r="D14" s="1005"/>
      <c r="E14" s="1005"/>
      <c r="F14" s="1005"/>
      <c r="G14" s="1005"/>
      <c r="H14" s="105">
        <f>'расшифровка 4'!H14</f>
        <v>2022</v>
      </c>
      <c r="I14" s="105">
        <f>'расшифровка 4'!I14</f>
        <v>2023</v>
      </c>
      <c r="J14" s="105">
        <f>'расшифровка 4'!J14</f>
        <v>2024</v>
      </c>
    </row>
    <row r="15" spans="1:10" ht="21" customHeight="1" x14ac:dyDescent="0.25">
      <c r="A15" s="1010">
        <v>211</v>
      </c>
      <c r="B15" s="1010"/>
      <c r="C15" s="1124" t="s">
        <v>101</v>
      </c>
      <c r="D15" s="1125"/>
      <c r="E15" s="1125"/>
      <c r="F15" s="1125"/>
      <c r="G15" s="1126"/>
      <c r="H15" s="47">
        <v>1056000</v>
      </c>
      <c r="I15" s="47">
        <v>1056000</v>
      </c>
      <c r="J15" s="47">
        <v>1056000</v>
      </c>
    </row>
    <row r="16" spans="1:10" ht="19.5" customHeight="1" x14ac:dyDescent="0.25">
      <c r="A16" s="970" t="s">
        <v>1</v>
      </c>
      <c r="B16" s="971"/>
      <c r="C16" s="971"/>
      <c r="D16" s="971"/>
      <c r="E16" s="971"/>
      <c r="F16" s="971"/>
      <c r="G16" s="972"/>
      <c r="H16" s="30">
        <f>H15</f>
        <v>1056000</v>
      </c>
      <c r="I16" s="30">
        <f t="shared" ref="I16:J16" si="0">I15</f>
        <v>1056000</v>
      </c>
      <c r="J16" s="30">
        <f t="shared" si="0"/>
        <v>1056000</v>
      </c>
    </row>
    <row r="17" spans="1:13" x14ac:dyDescent="0.25">
      <c r="B17" s="48" t="s">
        <v>81</v>
      </c>
      <c r="C17" s="48"/>
      <c r="D17" s="48"/>
    </row>
    <row r="18" spans="1:13" x14ac:dyDescent="0.25">
      <c r="A18" s="1057" t="s">
        <v>2</v>
      </c>
      <c r="B18" s="1057"/>
      <c r="C18" s="1057"/>
      <c r="D18" s="1057"/>
      <c r="E18" s="1057"/>
      <c r="F18" s="1057"/>
      <c r="G18" s="1057"/>
      <c r="H18" s="1057"/>
      <c r="I18" s="1057"/>
      <c r="J18" s="1057"/>
    </row>
    <row r="19" spans="1:13" ht="21.75" customHeight="1" x14ac:dyDescent="0.25">
      <c r="A19" s="1057"/>
      <c r="B19" s="1057"/>
      <c r="C19" s="1057"/>
      <c r="D19" s="1057"/>
      <c r="E19" s="1057"/>
      <c r="F19" s="1057"/>
      <c r="G19" s="1057"/>
      <c r="H19" s="1057"/>
      <c r="I19" s="1057"/>
      <c r="J19" s="1057"/>
    </row>
    <row r="20" spans="1:13" ht="20.25" customHeight="1" x14ac:dyDescent="0.25">
      <c r="A20" s="1005" t="s">
        <v>0</v>
      </c>
      <c r="B20" s="1005"/>
      <c r="C20" s="1005" t="s">
        <v>79</v>
      </c>
      <c r="D20" s="1005"/>
      <c r="E20" s="1005"/>
      <c r="F20" s="1005"/>
      <c r="G20" s="1005"/>
      <c r="H20" s="1005" t="s">
        <v>104</v>
      </c>
      <c r="I20" s="1005"/>
      <c r="J20" s="1005"/>
    </row>
    <row r="21" spans="1:13" ht="18.75" customHeight="1" x14ac:dyDescent="0.25">
      <c r="A21" s="1005"/>
      <c r="B21" s="1005"/>
      <c r="C21" s="1005"/>
      <c r="D21" s="1005"/>
      <c r="E21" s="1005"/>
      <c r="F21" s="1005"/>
      <c r="G21" s="1005"/>
      <c r="H21" s="46">
        <f>H14</f>
        <v>2022</v>
      </c>
      <c r="I21" s="46">
        <f>I14</f>
        <v>2023</v>
      </c>
      <c r="J21" s="46">
        <f>J14</f>
        <v>2024</v>
      </c>
    </row>
    <row r="22" spans="1:13" ht="21" customHeight="1" x14ac:dyDescent="0.25">
      <c r="A22" s="1010">
        <v>213</v>
      </c>
      <c r="B22" s="1010"/>
      <c r="C22" s="1124" t="s">
        <v>102</v>
      </c>
      <c r="D22" s="1125"/>
      <c r="E22" s="1125"/>
      <c r="F22" s="1125"/>
      <c r="G22" s="1126"/>
      <c r="H22" s="47">
        <v>318912</v>
      </c>
      <c r="I22" s="47">
        <v>318912</v>
      </c>
      <c r="J22" s="47">
        <v>318912</v>
      </c>
    </row>
    <row r="23" spans="1:13" ht="18.75" customHeight="1" x14ac:dyDescent="0.25">
      <c r="A23" s="970" t="s">
        <v>3</v>
      </c>
      <c r="B23" s="971"/>
      <c r="C23" s="971"/>
      <c r="D23" s="971"/>
      <c r="E23" s="971"/>
      <c r="F23" s="971"/>
      <c r="G23" s="972"/>
      <c r="H23" s="30">
        <f>H22</f>
        <v>318912</v>
      </c>
      <c r="I23" s="30">
        <f t="shared" ref="I23:J23" si="1">I22</f>
        <v>318912</v>
      </c>
      <c r="J23" s="30">
        <f t="shared" si="1"/>
        <v>318912</v>
      </c>
    </row>
    <row r="24" spans="1:13" ht="0.75" customHeight="1" x14ac:dyDescent="0.25"/>
    <row r="25" spans="1:13" ht="20.25" hidden="1" customHeight="1" x14ac:dyDescent="0.25">
      <c r="A25" s="1149" t="s">
        <v>4</v>
      </c>
      <c r="B25" s="1149"/>
      <c r="C25" s="1149"/>
      <c r="D25" s="1149"/>
      <c r="E25" s="1149"/>
      <c r="F25" s="1149"/>
      <c r="G25" s="1149"/>
      <c r="H25" s="1149"/>
      <c r="I25" s="1149"/>
      <c r="J25" s="1149"/>
    </row>
    <row r="26" spans="1:13" ht="2.25" hidden="1" customHeight="1" x14ac:dyDescent="0.25">
      <c r="A26" s="994" t="s">
        <v>106</v>
      </c>
      <c r="B26" s="994" t="s">
        <v>0</v>
      </c>
      <c r="C26" s="994" t="s">
        <v>105</v>
      </c>
      <c r="D26" s="994" t="s">
        <v>79</v>
      </c>
      <c r="E26" s="1074" t="s">
        <v>49</v>
      </c>
      <c r="F26" s="1074" t="s">
        <v>89</v>
      </c>
      <c r="G26" s="1004" t="s">
        <v>111</v>
      </c>
      <c r="H26" s="1005" t="s">
        <v>104</v>
      </c>
      <c r="I26" s="1005"/>
      <c r="J26" s="1005"/>
    </row>
    <row r="27" spans="1:13" ht="57.75" hidden="1" customHeight="1" x14ac:dyDescent="0.25">
      <c r="A27" s="995"/>
      <c r="B27" s="995"/>
      <c r="C27" s="995"/>
      <c r="D27" s="995"/>
      <c r="E27" s="1074"/>
      <c r="F27" s="1074"/>
      <c r="G27" s="1004"/>
      <c r="H27" s="46">
        <f>H14</f>
        <v>2022</v>
      </c>
      <c r="I27" s="46">
        <f t="shared" ref="I27:J27" si="2">I14</f>
        <v>2023</v>
      </c>
      <c r="J27" s="46">
        <f t="shared" si="2"/>
        <v>2024</v>
      </c>
      <c r="K27" s="49">
        <f>H15*30.2%</f>
        <v>318912</v>
      </c>
      <c r="L27" s="49">
        <f t="shared" ref="L27:M28" si="3">I15*30.2%</f>
        <v>318912</v>
      </c>
      <c r="M27" s="49">
        <f t="shared" si="3"/>
        <v>318912</v>
      </c>
    </row>
    <row r="28" spans="1:13" ht="45" hidden="1" x14ac:dyDescent="0.25">
      <c r="A28" s="96">
        <v>1</v>
      </c>
      <c r="B28" s="318">
        <v>212</v>
      </c>
      <c r="C28" s="384" t="s">
        <v>5</v>
      </c>
      <c r="D28" s="51" t="s">
        <v>6</v>
      </c>
      <c r="E28" s="52"/>
      <c r="F28" s="47"/>
      <c r="G28" s="53"/>
      <c r="H28" s="47"/>
      <c r="I28" s="47"/>
      <c r="J28" s="47"/>
      <c r="K28" s="49">
        <f>H16*30.2%</f>
        <v>318912</v>
      </c>
      <c r="L28" s="49">
        <f t="shared" si="3"/>
        <v>318912</v>
      </c>
      <c r="M28" s="49">
        <f t="shared" si="3"/>
        <v>318912</v>
      </c>
    </row>
    <row r="29" spans="1:13" ht="45" hidden="1" x14ac:dyDescent="0.25">
      <c r="A29" s="96">
        <v>2</v>
      </c>
      <c r="B29" s="314">
        <v>222</v>
      </c>
      <c r="C29" s="381" t="s">
        <v>8</v>
      </c>
      <c r="D29" s="51" t="s">
        <v>9</v>
      </c>
      <c r="E29" s="52"/>
      <c r="F29" s="47"/>
      <c r="G29" s="53"/>
      <c r="H29" s="47"/>
      <c r="I29" s="47"/>
      <c r="J29" s="47"/>
    </row>
    <row r="30" spans="1:13" ht="45" hidden="1" x14ac:dyDescent="0.25">
      <c r="A30" s="96">
        <v>3</v>
      </c>
      <c r="B30" s="314">
        <v>226</v>
      </c>
      <c r="C30" s="381" t="s">
        <v>10</v>
      </c>
      <c r="D30" s="51" t="s">
        <v>11</v>
      </c>
      <c r="E30" s="52"/>
      <c r="F30" s="47"/>
      <c r="G30" s="53"/>
      <c r="H30" s="47"/>
      <c r="I30" s="47"/>
      <c r="J30" s="47"/>
      <c r="K30" s="49">
        <f>H17*30.2%</f>
        <v>0</v>
      </c>
      <c r="L30" s="49">
        <f>I17*30.2%</f>
        <v>0</v>
      </c>
      <c r="M30" s="49">
        <f>J17*30.2%</f>
        <v>0</v>
      </c>
    </row>
    <row r="31" spans="1:13" ht="114.75" hidden="1" customHeight="1" x14ac:dyDescent="0.25">
      <c r="A31" s="55">
        <v>4</v>
      </c>
      <c r="B31" s="314">
        <v>262</v>
      </c>
      <c r="C31" s="381" t="s">
        <v>353</v>
      </c>
      <c r="D31" s="316" t="s">
        <v>374</v>
      </c>
      <c r="E31" s="52"/>
      <c r="F31" s="47"/>
      <c r="G31" s="53"/>
      <c r="H31" s="47"/>
      <c r="I31" s="47"/>
      <c r="J31" s="47"/>
      <c r="K31" s="49">
        <f>H18*30.2%</f>
        <v>0</v>
      </c>
      <c r="L31" s="49">
        <f t="shared" ref="L31:M31" si="4">I18*30.2%</f>
        <v>0</v>
      </c>
      <c r="M31" s="49">
        <f t="shared" si="4"/>
        <v>0</v>
      </c>
    </row>
    <row r="32" spans="1:13" ht="78.75" hidden="1" x14ac:dyDescent="0.25">
      <c r="A32" s="55">
        <v>5</v>
      </c>
      <c r="B32" s="314">
        <v>266</v>
      </c>
      <c r="C32" s="381" t="s">
        <v>354</v>
      </c>
      <c r="D32" s="317" t="s">
        <v>375</v>
      </c>
      <c r="E32" s="52"/>
      <c r="F32" s="47"/>
      <c r="G32" s="53"/>
      <c r="H32" s="47"/>
      <c r="I32" s="47"/>
      <c r="J32" s="47"/>
    </row>
    <row r="33" spans="1:11" ht="45" hidden="1" x14ac:dyDescent="0.25">
      <c r="A33" s="55">
        <v>6</v>
      </c>
      <c r="B33" s="314">
        <v>290</v>
      </c>
      <c r="C33" s="380" t="s">
        <v>12</v>
      </c>
      <c r="D33" s="51" t="s">
        <v>13</v>
      </c>
      <c r="E33" s="52"/>
      <c r="F33" s="47"/>
      <c r="G33" s="53"/>
      <c r="H33" s="47"/>
      <c r="I33" s="47"/>
      <c r="J33" s="47"/>
    </row>
    <row r="34" spans="1:11" ht="15.75" hidden="1" x14ac:dyDescent="0.25">
      <c r="A34" s="1076" t="s">
        <v>14</v>
      </c>
      <c r="B34" s="1077"/>
      <c r="C34" s="1077"/>
      <c r="D34" s="1077"/>
      <c r="E34" s="1077"/>
      <c r="F34" s="1077"/>
      <c r="G34" s="1078"/>
      <c r="H34" s="86">
        <f>SUM(H28:H33)</f>
        <v>0</v>
      </c>
      <c r="I34" s="86">
        <f t="shared" ref="I34:J34" si="5">SUM(I28:I33)</f>
        <v>0</v>
      </c>
      <c r="J34" s="86">
        <f t="shared" si="5"/>
        <v>0</v>
      </c>
    </row>
    <row r="35" spans="1:11" hidden="1" x14ac:dyDescent="0.25"/>
    <row r="36" spans="1:11" ht="15.75" hidden="1" x14ac:dyDescent="0.25">
      <c r="A36" s="1075" t="s">
        <v>107</v>
      </c>
      <c r="B36" s="1075"/>
      <c r="C36" s="1075"/>
      <c r="D36" s="1075"/>
      <c r="E36" s="1075"/>
      <c r="F36" s="1075"/>
      <c r="G36" s="1075"/>
      <c r="H36" s="1075"/>
      <c r="I36" s="1075"/>
      <c r="J36" s="1075"/>
    </row>
    <row r="37" spans="1:11" ht="10.5" hidden="1" customHeight="1" x14ac:dyDescent="0.25">
      <c r="A37" s="994" t="s">
        <v>106</v>
      </c>
      <c r="B37" s="994" t="s">
        <v>0</v>
      </c>
      <c r="C37" s="994" t="s">
        <v>105</v>
      </c>
      <c r="D37" s="994" t="s">
        <v>79</v>
      </c>
      <c r="E37" s="1074" t="s">
        <v>49</v>
      </c>
      <c r="F37" s="1074" t="s">
        <v>90</v>
      </c>
      <c r="G37" s="1004" t="s">
        <v>103</v>
      </c>
      <c r="H37" s="1005" t="s">
        <v>104</v>
      </c>
      <c r="I37" s="1005"/>
      <c r="J37" s="1005"/>
    </row>
    <row r="38" spans="1:11" ht="15.75" hidden="1" x14ac:dyDescent="0.25">
      <c r="A38" s="995"/>
      <c r="B38" s="995"/>
      <c r="C38" s="995"/>
      <c r="D38" s="995"/>
      <c r="E38" s="1074"/>
      <c r="F38" s="1074"/>
      <c r="G38" s="1004"/>
      <c r="H38" s="46">
        <f>H14</f>
        <v>2022</v>
      </c>
      <c r="I38" s="46">
        <f t="shared" ref="I38:J38" si="6">I14</f>
        <v>2023</v>
      </c>
      <c r="J38" s="46">
        <f t="shared" si="6"/>
        <v>2024</v>
      </c>
    </row>
    <row r="39" spans="1:11" ht="45" hidden="1" x14ac:dyDescent="0.25">
      <c r="A39" s="96">
        <v>1</v>
      </c>
      <c r="B39" s="97">
        <v>290</v>
      </c>
      <c r="C39" s="94" t="s">
        <v>12</v>
      </c>
      <c r="D39" s="51" t="s">
        <v>13</v>
      </c>
      <c r="E39" s="52"/>
      <c r="F39" s="47"/>
      <c r="G39" s="53"/>
      <c r="H39" s="47"/>
      <c r="I39" s="47"/>
      <c r="J39" s="47"/>
    </row>
    <row r="40" spans="1:11" ht="1.5" hidden="1" customHeight="1" x14ac:dyDescent="0.25">
      <c r="A40" s="1076" t="s">
        <v>15</v>
      </c>
      <c r="B40" s="1077"/>
      <c r="C40" s="1077"/>
      <c r="D40" s="1077"/>
      <c r="E40" s="1077"/>
      <c r="F40" s="1077"/>
      <c r="G40" s="1078"/>
      <c r="H40" s="86">
        <f>SUM(H39:H39)</f>
        <v>0</v>
      </c>
      <c r="I40" s="86">
        <f>SUM(I39:I39)</f>
        <v>0</v>
      </c>
      <c r="J40" s="86">
        <f>SUM(J39:J39)</f>
        <v>0</v>
      </c>
      <c r="K40" s="54">
        <f>E40*F40*12</f>
        <v>0</v>
      </c>
    </row>
    <row r="41" spans="1:11" hidden="1" x14ac:dyDescent="0.25"/>
    <row r="42" spans="1:11" ht="23.25" hidden="1" customHeight="1" x14ac:dyDescent="0.25">
      <c r="A42" s="1059" t="s">
        <v>16</v>
      </c>
      <c r="B42" s="1059"/>
      <c r="C42" s="1059"/>
      <c r="D42" s="1059"/>
      <c r="E42" s="1059"/>
      <c r="F42" s="1059"/>
      <c r="G42" s="1059"/>
      <c r="H42" s="1059"/>
      <c r="I42" s="1059"/>
      <c r="J42" s="1059"/>
    </row>
    <row r="43" spans="1:11" ht="19.5" hidden="1" customHeight="1" x14ac:dyDescent="0.25">
      <c r="A43" s="994" t="s">
        <v>106</v>
      </c>
      <c r="B43" s="994" t="s">
        <v>0</v>
      </c>
      <c r="C43" s="994" t="s">
        <v>105</v>
      </c>
      <c r="D43" s="994" t="s">
        <v>79</v>
      </c>
      <c r="E43" s="1074" t="s">
        <v>49</v>
      </c>
      <c r="F43" s="1074" t="s">
        <v>90</v>
      </c>
      <c r="G43" s="1004" t="s">
        <v>103</v>
      </c>
      <c r="H43" s="1005" t="s">
        <v>104</v>
      </c>
      <c r="I43" s="1005"/>
      <c r="J43" s="1005"/>
    </row>
    <row r="44" spans="1:11" ht="39.75" hidden="1" customHeight="1" x14ac:dyDescent="0.25">
      <c r="A44" s="995"/>
      <c r="B44" s="995"/>
      <c r="C44" s="995"/>
      <c r="D44" s="995"/>
      <c r="E44" s="1074"/>
      <c r="F44" s="1074"/>
      <c r="G44" s="1004"/>
      <c r="H44" s="46">
        <f>H14</f>
        <v>2022</v>
      </c>
      <c r="I44" s="46">
        <f t="shared" ref="I44:J44" si="7">I14</f>
        <v>2023</v>
      </c>
      <c r="J44" s="46">
        <f t="shared" si="7"/>
        <v>2024</v>
      </c>
    </row>
    <row r="45" spans="1:11" ht="63.75" hidden="1" customHeight="1" x14ac:dyDescent="0.25">
      <c r="A45" s="96">
        <v>1</v>
      </c>
      <c r="B45" s="97">
        <v>290</v>
      </c>
      <c r="C45" s="380" t="s">
        <v>12</v>
      </c>
      <c r="D45" s="51" t="s">
        <v>17</v>
      </c>
      <c r="E45" s="52"/>
      <c r="F45" s="47" t="e">
        <f>H45/E45</f>
        <v>#DIV/0!</v>
      </c>
      <c r="G45" s="53"/>
      <c r="H45" s="79"/>
      <c r="I45" s="47"/>
      <c r="J45" s="47"/>
    </row>
    <row r="46" spans="1:11" ht="18" hidden="1" customHeight="1" x14ac:dyDescent="0.25">
      <c r="A46" s="1143" t="s">
        <v>378</v>
      </c>
      <c r="B46" s="1144"/>
      <c r="C46" s="1144"/>
      <c r="D46" s="1144"/>
      <c r="E46" s="1144"/>
      <c r="F46" s="1144"/>
      <c r="G46" s="1145"/>
      <c r="H46" s="56">
        <f>SUM(H45:H45)</f>
        <v>0</v>
      </c>
      <c r="I46" s="56">
        <f>SUM(I45:I45)</f>
        <v>0</v>
      </c>
      <c r="J46" s="56">
        <f>SUM(J45:J45)</f>
        <v>0</v>
      </c>
    </row>
    <row r="47" spans="1:11" hidden="1" x14ac:dyDescent="0.25"/>
    <row r="48" spans="1:11" ht="42.75" hidden="1" customHeight="1" x14ac:dyDescent="0.25">
      <c r="A48" s="1085" t="s">
        <v>108</v>
      </c>
      <c r="B48" s="1085"/>
      <c r="C48" s="1085"/>
      <c r="D48" s="1085"/>
      <c r="E48" s="1085"/>
      <c r="F48" s="1085"/>
      <c r="G48" s="1085"/>
      <c r="H48" s="1085"/>
      <c r="I48" s="1085"/>
      <c r="J48" s="1085"/>
    </row>
    <row r="49" spans="1:11" ht="15.75" hidden="1" x14ac:dyDescent="0.25">
      <c r="A49" s="994" t="s">
        <v>106</v>
      </c>
      <c r="B49" s="994" t="s">
        <v>0</v>
      </c>
      <c r="C49" s="994" t="s">
        <v>105</v>
      </c>
      <c r="D49" s="994" t="s">
        <v>79</v>
      </c>
      <c r="E49" s="1071"/>
      <c r="F49" s="1074" t="s">
        <v>34</v>
      </c>
      <c r="G49" s="1074" t="s">
        <v>91</v>
      </c>
      <c r="H49" s="1005" t="s">
        <v>104</v>
      </c>
      <c r="I49" s="1005"/>
      <c r="J49" s="1005"/>
    </row>
    <row r="50" spans="1:11" ht="15.75" hidden="1" x14ac:dyDescent="0.25">
      <c r="A50" s="995"/>
      <c r="B50" s="995"/>
      <c r="C50" s="995"/>
      <c r="D50" s="1072"/>
      <c r="E50" s="1073"/>
      <c r="F50" s="1074"/>
      <c r="G50" s="1074"/>
      <c r="H50" s="46">
        <f>H14</f>
        <v>2022</v>
      </c>
      <c r="I50" s="46">
        <f t="shared" ref="I50:J50" si="8">I14</f>
        <v>2023</v>
      </c>
      <c r="J50" s="46">
        <f t="shared" si="8"/>
        <v>2024</v>
      </c>
    </row>
    <row r="51" spans="1:11" ht="15.75" hidden="1" x14ac:dyDescent="0.25">
      <c r="A51" s="96">
        <v>1</v>
      </c>
      <c r="B51" s="97">
        <v>290</v>
      </c>
      <c r="C51" s="380" t="s">
        <v>12</v>
      </c>
      <c r="D51" s="1024" t="s">
        <v>18</v>
      </c>
      <c r="E51" s="1026"/>
      <c r="F51" s="47"/>
      <c r="G51" s="53"/>
      <c r="H51" s="47"/>
      <c r="I51" s="47"/>
      <c r="J51" s="47"/>
    </row>
    <row r="52" spans="1:11" ht="5.25" hidden="1" customHeight="1" x14ac:dyDescent="0.25">
      <c r="A52" s="970" t="s">
        <v>19</v>
      </c>
      <c r="B52" s="971"/>
      <c r="C52" s="971"/>
      <c r="D52" s="971"/>
      <c r="E52" s="971"/>
      <c r="F52" s="971"/>
      <c r="G52" s="972"/>
      <c r="H52" s="86">
        <f>SUM(H51:H51)</f>
        <v>0</v>
      </c>
      <c r="I52" s="86">
        <f>SUM(I51:I51)</f>
        <v>0</v>
      </c>
      <c r="J52" s="86">
        <f>SUM(J51:J51)</f>
        <v>0</v>
      </c>
    </row>
    <row r="53" spans="1:11" hidden="1" x14ac:dyDescent="0.25"/>
    <row r="54" spans="1:11" ht="15.75" hidden="1" x14ac:dyDescent="0.25">
      <c r="A54" s="1059" t="s">
        <v>20</v>
      </c>
      <c r="B54" s="1059"/>
      <c r="C54" s="1059"/>
      <c r="D54" s="1059"/>
      <c r="E54" s="1059"/>
      <c r="F54" s="1059"/>
      <c r="G54" s="1059"/>
      <c r="H54" s="1059"/>
      <c r="I54" s="1059"/>
      <c r="J54" s="1060"/>
    </row>
    <row r="55" spans="1:11" ht="15.75" hidden="1" x14ac:dyDescent="0.25">
      <c r="A55" s="994" t="s">
        <v>106</v>
      </c>
      <c r="B55" s="994" t="s">
        <v>0</v>
      </c>
      <c r="C55" s="994" t="s">
        <v>105</v>
      </c>
      <c r="D55" s="994" t="s">
        <v>79</v>
      </c>
      <c r="E55" s="1071"/>
      <c r="F55" s="1074" t="s">
        <v>21</v>
      </c>
      <c r="G55" s="1074" t="s">
        <v>22</v>
      </c>
      <c r="H55" s="1005" t="s">
        <v>104</v>
      </c>
      <c r="I55" s="1005"/>
      <c r="J55" s="1005"/>
    </row>
    <row r="56" spans="1:11" ht="25.5" hidden="1" customHeight="1" x14ac:dyDescent="0.25">
      <c r="A56" s="995"/>
      <c r="B56" s="995"/>
      <c r="C56" s="995"/>
      <c r="D56" s="1072"/>
      <c r="E56" s="1073"/>
      <c r="F56" s="1074"/>
      <c r="G56" s="1074"/>
      <c r="H56" s="46">
        <f>H14</f>
        <v>2022</v>
      </c>
      <c r="I56" s="46">
        <f t="shared" ref="I56:J56" si="9">I14</f>
        <v>2023</v>
      </c>
      <c r="J56" s="46">
        <f t="shared" si="9"/>
        <v>2024</v>
      </c>
    </row>
    <row r="57" spans="1:11" ht="15.75" hidden="1" x14ac:dyDescent="0.25">
      <c r="A57" s="96">
        <v>1</v>
      </c>
      <c r="B57" s="1132">
        <v>290</v>
      </c>
      <c r="C57" s="254" t="s">
        <v>12</v>
      </c>
      <c r="D57" s="883" t="s">
        <v>23</v>
      </c>
      <c r="E57" s="885"/>
      <c r="F57" s="57"/>
      <c r="G57" s="58" t="s">
        <v>110</v>
      </c>
      <c r="H57" s="47"/>
      <c r="I57" s="47"/>
      <c r="J57" s="47"/>
    </row>
    <row r="58" spans="1:11" ht="15.75" hidden="1" x14ac:dyDescent="0.25">
      <c r="A58" s="96">
        <v>2</v>
      </c>
      <c r="B58" s="1134"/>
      <c r="C58" s="254" t="s">
        <v>12</v>
      </c>
      <c r="D58" s="883" t="s">
        <v>24</v>
      </c>
      <c r="E58" s="885"/>
      <c r="F58" s="47"/>
      <c r="G58" s="58" t="s">
        <v>109</v>
      </c>
      <c r="H58" s="47"/>
      <c r="I58" s="47"/>
      <c r="J58" s="47"/>
    </row>
    <row r="59" spans="1:11" ht="15.75" hidden="1" x14ac:dyDescent="0.25">
      <c r="A59" s="970" t="s">
        <v>25</v>
      </c>
      <c r="B59" s="971"/>
      <c r="C59" s="971"/>
      <c r="D59" s="971"/>
      <c r="E59" s="971"/>
      <c r="F59" s="971"/>
      <c r="G59" s="972"/>
      <c r="H59" s="86">
        <f>H57+H58</f>
        <v>0</v>
      </c>
      <c r="I59" s="86">
        <f t="shared" ref="I59:J59" si="10">I57+I58</f>
        <v>0</v>
      </c>
      <c r="J59" s="86">
        <f t="shared" si="10"/>
        <v>0</v>
      </c>
      <c r="K59" s="54">
        <f>E59*F59*12</f>
        <v>0</v>
      </c>
    </row>
    <row r="60" spans="1:11" ht="0.75" hidden="1" customHeight="1" x14ac:dyDescent="0.25"/>
    <row r="61" spans="1:11" ht="15.75" hidden="1" x14ac:dyDescent="0.25">
      <c r="A61" s="1059" t="s">
        <v>26</v>
      </c>
      <c r="B61" s="1059"/>
      <c r="C61" s="1059"/>
      <c r="D61" s="1059"/>
      <c r="E61" s="1059"/>
      <c r="F61" s="1059"/>
      <c r="G61" s="1059"/>
      <c r="H61" s="1059"/>
      <c r="I61" s="1059"/>
      <c r="J61" s="1060"/>
    </row>
    <row r="62" spans="1:11" ht="15.75" hidden="1" x14ac:dyDescent="0.25">
      <c r="A62" s="994" t="s">
        <v>106</v>
      </c>
      <c r="B62" s="994" t="s">
        <v>0</v>
      </c>
      <c r="C62" s="994" t="s">
        <v>105</v>
      </c>
      <c r="D62" s="1002" t="s">
        <v>79</v>
      </c>
      <c r="E62" s="1002"/>
      <c r="F62" s="1068" t="s">
        <v>27</v>
      </c>
      <c r="G62" s="1066" t="s">
        <v>28</v>
      </c>
      <c r="H62" s="1005" t="s">
        <v>104</v>
      </c>
      <c r="I62" s="1005"/>
      <c r="J62" s="1005"/>
    </row>
    <row r="63" spans="1:11" ht="28.5" hidden="1" customHeight="1" x14ac:dyDescent="0.25">
      <c r="A63" s="995"/>
      <c r="B63" s="995"/>
      <c r="C63" s="995"/>
      <c r="D63" s="1002"/>
      <c r="E63" s="1002"/>
      <c r="F63" s="1069"/>
      <c r="G63" s="1067"/>
      <c r="H63" s="46">
        <f>H14</f>
        <v>2022</v>
      </c>
      <c r="I63" s="46">
        <f t="shared" ref="I63:J63" si="11">I14</f>
        <v>2023</v>
      </c>
      <c r="J63" s="46">
        <f t="shared" si="11"/>
        <v>2024</v>
      </c>
    </row>
    <row r="64" spans="1:11" ht="15.75" hidden="1" x14ac:dyDescent="0.25">
      <c r="A64" s="96">
        <v>1</v>
      </c>
      <c r="B64" s="1142">
        <v>290</v>
      </c>
      <c r="C64" s="380" t="s">
        <v>12</v>
      </c>
      <c r="D64" s="1096" t="s">
        <v>29</v>
      </c>
      <c r="E64" s="1096"/>
      <c r="F64" s="5"/>
      <c r="G64" s="2"/>
      <c r="H64" s="47"/>
      <c r="I64" s="47"/>
      <c r="J64" s="47"/>
    </row>
    <row r="65" spans="1:10" ht="15.75" hidden="1" x14ac:dyDescent="0.25">
      <c r="A65" s="96">
        <v>2</v>
      </c>
      <c r="B65" s="1142"/>
      <c r="C65" s="380" t="s">
        <v>12</v>
      </c>
      <c r="D65" s="883" t="s">
        <v>83</v>
      </c>
      <c r="E65" s="885"/>
      <c r="F65" s="4" t="s">
        <v>30</v>
      </c>
      <c r="G65" s="1" t="s">
        <v>30</v>
      </c>
      <c r="H65" s="47"/>
      <c r="I65" s="47"/>
      <c r="J65" s="47"/>
    </row>
    <row r="66" spans="1:10" ht="15.75" hidden="1" x14ac:dyDescent="0.25">
      <c r="A66" s="96">
        <v>3</v>
      </c>
      <c r="B66" s="1142"/>
      <c r="C66" s="380" t="s">
        <v>12</v>
      </c>
      <c r="D66" s="883"/>
      <c r="E66" s="885"/>
      <c r="F66" s="4" t="s">
        <v>30</v>
      </c>
      <c r="G66" s="1" t="s">
        <v>30</v>
      </c>
      <c r="H66" s="47"/>
      <c r="I66" s="47"/>
      <c r="J66" s="47"/>
    </row>
    <row r="67" spans="1:10" ht="15.75" hidden="1" x14ac:dyDescent="0.25">
      <c r="A67" s="970" t="s">
        <v>31</v>
      </c>
      <c r="B67" s="971"/>
      <c r="C67" s="971"/>
      <c r="D67" s="971"/>
      <c r="E67" s="971"/>
      <c r="F67" s="971"/>
      <c r="G67" s="972"/>
      <c r="H67" s="86">
        <f>SUM(H64:H66)</f>
        <v>0</v>
      </c>
      <c r="I67" s="86">
        <f t="shared" ref="I67:J67" si="12">SUM(I64:I66)</f>
        <v>0</v>
      </c>
      <c r="J67" s="86">
        <f t="shared" si="12"/>
        <v>0</v>
      </c>
    </row>
    <row r="68" spans="1:10" ht="14.25" hidden="1" customHeight="1" x14ac:dyDescent="0.25"/>
    <row r="69" spans="1:10" ht="15.75" hidden="1" x14ac:dyDescent="0.25">
      <c r="A69" s="1059" t="s">
        <v>517</v>
      </c>
      <c r="B69" s="1059"/>
      <c r="C69" s="1059"/>
      <c r="D69" s="1059"/>
      <c r="E69" s="1059"/>
      <c r="F69" s="1059"/>
      <c r="G69" s="1059"/>
      <c r="H69" s="1059"/>
      <c r="I69" s="1059"/>
      <c r="J69" s="1060"/>
    </row>
    <row r="70" spans="1:10" ht="15.75" hidden="1" x14ac:dyDescent="0.25">
      <c r="A70" s="994" t="s">
        <v>106</v>
      </c>
      <c r="B70" s="994" t="s">
        <v>0</v>
      </c>
      <c r="C70" s="994" t="s">
        <v>105</v>
      </c>
      <c r="D70" s="1005" t="s">
        <v>79</v>
      </c>
      <c r="E70" s="1005"/>
      <c r="F70" s="1005"/>
      <c r="G70" s="1005"/>
      <c r="H70" s="1005" t="s">
        <v>104</v>
      </c>
      <c r="I70" s="1005"/>
      <c r="J70" s="1005"/>
    </row>
    <row r="71" spans="1:10" ht="15.75" hidden="1" x14ac:dyDescent="0.25">
      <c r="A71" s="995"/>
      <c r="B71" s="995"/>
      <c r="C71" s="995"/>
      <c r="D71" s="1005"/>
      <c r="E71" s="1005"/>
      <c r="F71" s="1005"/>
      <c r="G71" s="1005"/>
      <c r="H71" s="46">
        <f>H14</f>
        <v>2022</v>
      </c>
      <c r="I71" s="46">
        <f t="shared" ref="I71:J71" si="13">I14</f>
        <v>2023</v>
      </c>
      <c r="J71" s="46">
        <f t="shared" si="13"/>
        <v>2024</v>
      </c>
    </row>
    <row r="72" spans="1:10" ht="15.75" hidden="1" x14ac:dyDescent="0.25">
      <c r="A72" s="96">
        <v>1</v>
      </c>
      <c r="B72" s="1132">
        <v>290</v>
      </c>
      <c r="C72" s="380" t="s">
        <v>12</v>
      </c>
      <c r="D72" s="1139" t="s">
        <v>98</v>
      </c>
      <c r="E72" s="1140"/>
      <c r="F72" s="1140"/>
      <c r="G72" s="1141"/>
      <c r="H72" s="47"/>
      <c r="I72" s="47"/>
      <c r="J72" s="47"/>
    </row>
    <row r="73" spans="1:10" ht="15.75" hidden="1" x14ac:dyDescent="0.25">
      <c r="A73" s="96">
        <v>2</v>
      </c>
      <c r="B73" s="1134"/>
      <c r="C73" s="380" t="s">
        <v>12</v>
      </c>
      <c r="D73" s="1139"/>
      <c r="E73" s="1140"/>
      <c r="F73" s="1140"/>
      <c r="G73" s="1141"/>
      <c r="H73" s="47"/>
      <c r="I73" s="47"/>
      <c r="J73" s="47"/>
    </row>
    <row r="74" spans="1:10" ht="15.75" hidden="1" x14ac:dyDescent="0.25">
      <c r="A74" s="970" t="s">
        <v>32</v>
      </c>
      <c r="B74" s="971"/>
      <c r="C74" s="971"/>
      <c r="D74" s="971"/>
      <c r="E74" s="971"/>
      <c r="F74" s="971"/>
      <c r="G74" s="972"/>
      <c r="H74" s="86">
        <f>SUM(H72:H73)</f>
        <v>0</v>
      </c>
      <c r="I74" s="86">
        <f t="shared" ref="I74:J74" si="14">SUM(I72:I73)</f>
        <v>0</v>
      </c>
      <c r="J74" s="86">
        <f t="shared" si="14"/>
        <v>0</v>
      </c>
    </row>
    <row r="76" spans="1:10" ht="24.75" customHeight="1" x14ac:dyDescent="0.25">
      <c r="A76" s="1059" t="s">
        <v>33</v>
      </c>
      <c r="B76" s="1059"/>
      <c r="C76" s="1059"/>
      <c r="D76" s="1059"/>
      <c r="E76" s="1059"/>
      <c r="F76" s="1059"/>
      <c r="G76" s="1059"/>
      <c r="H76" s="1059"/>
      <c r="I76" s="1059"/>
      <c r="J76" s="1060"/>
    </row>
    <row r="77" spans="1:10" ht="19.5" customHeight="1" x14ac:dyDescent="0.25">
      <c r="A77" s="994" t="s">
        <v>106</v>
      </c>
      <c r="B77" s="1002" t="s">
        <v>0</v>
      </c>
      <c r="C77" s="1002" t="s">
        <v>105</v>
      </c>
      <c r="D77" s="1005" t="s">
        <v>79</v>
      </c>
      <c r="E77" s="1002" t="s">
        <v>84</v>
      </c>
      <c r="F77" s="1003" t="s">
        <v>34</v>
      </c>
      <c r="G77" s="1004" t="s">
        <v>112</v>
      </c>
      <c r="H77" s="1005" t="s">
        <v>104</v>
      </c>
      <c r="I77" s="1005"/>
      <c r="J77" s="1005"/>
    </row>
    <row r="78" spans="1:10" ht="18.75" customHeight="1" x14ac:dyDescent="0.25">
      <c r="A78" s="995"/>
      <c r="B78" s="1002"/>
      <c r="C78" s="1002"/>
      <c r="D78" s="1005"/>
      <c r="E78" s="1002"/>
      <c r="F78" s="1003"/>
      <c r="G78" s="1004"/>
      <c r="H78" s="46">
        <f>H14</f>
        <v>2022</v>
      </c>
      <c r="I78" s="46">
        <f t="shared" ref="I78:J78" si="15">I14</f>
        <v>2023</v>
      </c>
      <c r="J78" s="46">
        <f t="shared" si="15"/>
        <v>2024</v>
      </c>
    </row>
    <row r="79" spans="1:10" ht="38.25" hidden="1" x14ac:dyDescent="0.25">
      <c r="A79" s="1129">
        <v>1</v>
      </c>
      <c r="B79" s="1132">
        <v>225</v>
      </c>
      <c r="C79" s="1135" t="s">
        <v>35</v>
      </c>
      <c r="D79" s="98" t="s">
        <v>36</v>
      </c>
      <c r="E79" s="99"/>
      <c r="F79" s="100"/>
      <c r="G79" s="101"/>
      <c r="H79" s="122" t="s">
        <v>30</v>
      </c>
      <c r="I79" s="122" t="s">
        <v>30</v>
      </c>
      <c r="J79" s="122" t="s">
        <v>30</v>
      </c>
    </row>
    <row r="80" spans="1:10" ht="39" hidden="1" customHeight="1" x14ac:dyDescent="0.25">
      <c r="A80" s="1130"/>
      <c r="B80" s="1133"/>
      <c r="C80" s="1136"/>
      <c r="D80" s="426" t="s">
        <v>461</v>
      </c>
      <c r="E80" s="61" t="s">
        <v>96</v>
      </c>
      <c r="F80" s="52"/>
      <c r="G80" s="63" t="e">
        <f>H80/F80</f>
        <v>#DIV/0!</v>
      </c>
      <c r="H80" s="47"/>
      <c r="I80" s="47"/>
      <c r="J80" s="47"/>
    </row>
    <row r="81" spans="1:10" ht="27.75" hidden="1" customHeight="1" x14ac:dyDescent="0.25">
      <c r="A81" s="1130"/>
      <c r="B81" s="1133"/>
      <c r="C81" s="1136"/>
      <c r="D81" s="316" t="s">
        <v>610</v>
      </c>
      <c r="E81" s="61" t="s">
        <v>96</v>
      </c>
      <c r="F81" s="52"/>
      <c r="G81" s="63" t="e">
        <f t="shared" ref="G81:G93" si="16">H81/F81</f>
        <v>#DIV/0!</v>
      </c>
      <c r="H81" s="47"/>
      <c r="I81" s="47"/>
      <c r="J81" s="47"/>
    </row>
    <row r="82" spans="1:10" ht="49.5" customHeight="1" x14ac:dyDescent="0.25">
      <c r="A82" s="1130"/>
      <c r="B82" s="1133"/>
      <c r="C82" s="1136"/>
      <c r="D82" s="60" t="s">
        <v>702</v>
      </c>
      <c r="E82" s="61" t="s">
        <v>96</v>
      </c>
      <c r="F82" s="52">
        <v>1</v>
      </c>
      <c r="G82" s="63">
        <f t="shared" si="16"/>
        <v>118000</v>
      </c>
      <c r="H82" s="47">
        <v>118000</v>
      </c>
      <c r="I82" s="47"/>
      <c r="J82" s="47"/>
    </row>
    <row r="83" spans="1:10" ht="1.5" hidden="1" customHeight="1" x14ac:dyDescent="0.25">
      <c r="A83" s="1130"/>
      <c r="B83" s="1133"/>
      <c r="C83" s="1136"/>
      <c r="D83" s="60"/>
      <c r="E83" s="61" t="s">
        <v>96</v>
      </c>
      <c r="F83" s="52"/>
      <c r="G83" s="63" t="e">
        <f t="shared" si="16"/>
        <v>#DIV/0!</v>
      </c>
      <c r="H83" s="47"/>
      <c r="I83" s="47"/>
      <c r="J83" s="47"/>
    </row>
    <row r="84" spans="1:10" ht="15.75" hidden="1" x14ac:dyDescent="0.25">
      <c r="A84" s="1130"/>
      <c r="B84" s="1133"/>
      <c r="C84" s="1136"/>
      <c r="D84" s="60"/>
      <c r="E84" s="61" t="s">
        <v>96</v>
      </c>
      <c r="F84" s="52"/>
      <c r="G84" s="63" t="e">
        <f t="shared" si="16"/>
        <v>#DIV/0!</v>
      </c>
      <c r="H84" s="47"/>
      <c r="I84" s="47"/>
      <c r="J84" s="47"/>
    </row>
    <row r="85" spans="1:10" ht="15.75" hidden="1" x14ac:dyDescent="0.25">
      <c r="A85" s="1131"/>
      <c r="B85" s="1134"/>
      <c r="C85" s="1137"/>
      <c r="D85" s="60"/>
      <c r="E85" s="61" t="s">
        <v>96</v>
      </c>
      <c r="F85" s="52"/>
      <c r="G85" s="63" t="e">
        <f t="shared" si="16"/>
        <v>#DIV/0!</v>
      </c>
      <c r="H85" s="47"/>
      <c r="I85" s="47"/>
      <c r="J85" s="47"/>
    </row>
    <row r="86" spans="1:10" ht="18" customHeight="1" x14ac:dyDescent="0.25">
      <c r="A86" s="947" t="s">
        <v>380</v>
      </c>
      <c r="B86" s="948"/>
      <c r="C86" s="948"/>
      <c r="D86" s="948"/>
      <c r="E86" s="948"/>
      <c r="F86" s="948"/>
      <c r="G86" s="949"/>
      <c r="H86" s="202">
        <f>SUM(H80:H85)</f>
        <v>118000</v>
      </c>
      <c r="I86" s="202">
        <f t="shared" ref="I86:J86" si="17">SUM(I80:I85)</f>
        <v>0</v>
      </c>
      <c r="J86" s="202">
        <f t="shared" si="17"/>
        <v>0</v>
      </c>
    </row>
    <row r="87" spans="1:10" ht="52.5" customHeight="1" x14ac:dyDescent="0.25">
      <c r="A87" s="1129">
        <v>1</v>
      </c>
      <c r="B87" s="1132">
        <v>226</v>
      </c>
      <c r="C87" s="1135" t="s">
        <v>10</v>
      </c>
      <c r="D87" s="316" t="s">
        <v>697</v>
      </c>
      <c r="E87" s="61" t="s">
        <v>96</v>
      </c>
      <c r="F87" s="52">
        <v>1</v>
      </c>
      <c r="G87" s="63">
        <f t="shared" si="16"/>
        <v>65000</v>
      </c>
      <c r="H87" s="47">
        <v>65000</v>
      </c>
      <c r="I87" s="47"/>
      <c r="J87" s="47"/>
    </row>
    <row r="88" spans="1:10" ht="15.75" hidden="1" x14ac:dyDescent="0.25">
      <c r="A88" s="1130"/>
      <c r="B88" s="1133"/>
      <c r="C88" s="1136"/>
      <c r="D88" s="60"/>
      <c r="E88" s="61"/>
      <c r="F88" s="52"/>
      <c r="G88" s="63"/>
      <c r="H88" s="47"/>
      <c r="I88" s="47"/>
      <c r="J88" s="47"/>
    </row>
    <row r="89" spans="1:10" ht="15.75" hidden="1" x14ac:dyDescent="0.25">
      <c r="A89" s="1130"/>
      <c r="B89" s="1133"/>
      <c r="C89" s="1136"/>
      <c r="D89" s="60"/>
      <c r="E89" s="61" t="s">
        <v>96</v>
      </c>
      <c r="F89" s="52"/>
      <c r="G89" s="63" t="e">
        <f>H89/F89</f>
        <v>#DIV/0!</v>
      </c>
      <c r="H89" s="47"/>
      <c r="I89" s="47"/>
      <c r="J89" s="47"/>
    </row>
    <row r="90" spans="1:10" ht="15.75" hidden="1" x14ac:dyDescent="0.25">
      <c r="A90" s="1130"/>
      <c r="B90" s="1133"/>
      <c r="C90" s="1136"/>
      <c r="D90" s="60" t="s">
        <v>480</v>
      </c>
      <c r="E90" s="61" t="s">
        <v>96</v>
      </c>
      <c r="F90" s="52"/>
      <c r="G90" s="63" t="e">
        <f t="shared" si="16"/>
        <v>#DIV/0!</v>
      </c>
      <c r="H90" s="47"/>
      <c r="I90" s="47"/>
      <c r="J90" s="47"/>
    </row>
    <row r="91" spans="1:10" ht="15.75" hidden="1" x14ac:dyDescent="0.25">
      <c r="A91" s="1130"/>
      <c r="B91" s="1133"/>
      <c r="C91" s="1136"/>
      <c r="D91" s="60"/>
      <c r="E91" s="61" t="s">
        <v>96</v>
      </c>
      <c r="F91" s="52"/>
      <c r="G91" s="63" t="e">
        <f t="shared" si="16"/>
        <v>#DIV/0!</v>
      </c>
      <c r="H91" s="47"/>
      <c r="I91" s="47"/>
      <c r="J91" s="47"/>
    </row>
    <row r="92" spans="1:10" ht="15.75" hidden="1" x14ac:dyDescent="0.25">
      <c r="A92" s="1130"/>
      <c r="B92" s="1133"/>
      <c r="C92" s="1136"/>
      <c r="D92" s="60"/>
      <c r="E92" s="61" t="s">
        <v>96</v>
      </c>
      <c r="F92" s="52"/>
      <c r="G92" s="63" t="e">
        <f t="shared" si="16"/>
        <v>#DIV/0!</v>
      </c>
      <c r="H92" s="47"/>
      <c r="I92" s="47"/>
      <c r="J92" s="47"/>
    </row>
    <row r="93" spans="1:10" ht="15.75" hidden="1" x14ac:dyDescent="0.25">
      <c r="A93" s="1131"/>
      <c r="B93" s="1134"/>
      <c r="C93" s="1137"/>
      <c r="D93" s="60"/>
      <c r="E93" s="61" t="s">
        <v>96</v>
      </c>
      <c r="F93" s="52"/>
      <c r="G93" s="63" t="e">
        <f t="shared" si="16"/>
        <v>#DIV/0!</v>
      </c>
      <c r="H93" s="47"/>
      <c r="I93" s="47"/>
      <c r="J93" s="47"/>
    </row>
    <row r="94" spans="1:10" ht="18" customHeight="1" x14ac:dyDescent="0.25">
      <c r="A94" s="947" t="s">
        <v>381</v>
      </c>
      <c r="B94" s="948"/>
      <c r="C94" s="948"/>
      <c r="D94" s="948"/>
      <c r="E94" s="948"/>
      <c r="F94" s="948"/>
      <c r="G94" s="949"/>
      <c r="H94" s="202">
        <f>SUM(H87:H93)</f>
        <v>65000</v>
      </c>
      <c r="I94" s="202">
        <f t="shared" ref="I94:J94" si="18">SUM(I87:I93)</f>
        <v>0</v>
      </c>
      <c r="J94" s="202">
        <f t="shared" si="18"/>
        <v>0</v>
      </c>
    </row>
    <row r="95" spans="1:10" ht="18.75" customHeight="1" x14ac:dyDescent="0.25">
      <c r="A95" s="970" t="s">
        <v>37</v>
      </c>
      <c r="B95" s="971"/>
      <c r="C95" s="971"/>
      <c r="D95" s="971"/>
      <c r="E95" s="971"/>
      <c r="F95" s="971"/>
      <c r="G95" s="972"/>
      <c r="H95" s="86">
        <f>H94+H86</f>
        <v>183000</v>
      </c>
      <c r="I95" s="86">
        <f t="shared" ref="I95:J95" si="19">I94+I86</f>
        <v>0</v>
      </c>
      <c r="J95" s="86">
        <f t="shared" si="19"/>
        <v>0</v>
      </c>
    </row>
    <row r="96" spans="1:10" ht="0.75" customHeight="1" x14ac:dyDescent="0.25">
      <c r="A96" s="48"/>
      <c r="B96" s="48"/>
      <c r="C96" s="48"/>
      <c r="D96" s="48"/>
      <c r="E96" s="48"/>
      <c r="F96" s="48"/>
      <c r="G96" s="48"/>
    </row>
    <row r="97" spans="1:10" ht="17.25" hidden="1" customHeight="1" x14ac:dyDescent="0.25">
      <c r="A97" s="1138" t="s">
        <v>405</v>
      </c>
      <c r="B97" s="1138"/>
      <c r="C97" s="1138"/>
      <c r="D97" s="1138"/>
      <c r="E97" s="1138"/>
      <c r="F97" s="1138"/>
      <c r="G97" s="1138"/>
      <c r="H97" s="1138"/>
      <c r="I97" s="1138"/>
      <c r="J97" s="1138"/>
    </row>
    <row r="98" spans="1:10" ht="15.75" hidden="1" x14ac:dyDescent="0.25">
      <c r="A98" s="994" t="s">
        <v>106</v>
      </c>
      <c r="B98" s="1002" t="s">
        <v>0</v>
      </c>
      <c r="C98" s="1002" t="s">
        <v>105</v>
      </c>
      <c r="D98" s="1005" t="s">
        <v>79</v>
      </c>
      <c r="E98" s="1002" t="s">
        <v>84</v>
      </c>
      <c r="F98" s="1003" t="s">
        <v>34</v>
      </c>
      <c r="G98" s="1004" t="s">
        <v>112</v>
      </c>
      <c r="H98" s="1005" t="s">
        <v>104</v>
      </c>
      <c r="I98" s="1005"/>
      <c r="J98" s="1005"/>
    </row>
    <row r="99" spans="1:10" ht="15.75" hidden="1" x14ac:dyDescent="0.25">
      <c r="A99" s="995"/>
      <c r="B99" s="1002"/>
      <c r="C99" s="1002"/>
      <c r="D99" s="1005"/>
      <c r="E99" s="1002"/>
      <c r="F99" s="1003"/>
      <c r="G99" s="1004"/>
      <c r="H99" s="46">
        <f>H14</f>
        <v>2022</v>
      </c>
      <c r="I99" s="46">
        <f t="shared" ref="I99:J99" si="20">I14</f>
        <v>2023</v>
      </c>
      <c r="J99" s="46">
        <f t="shared" si="20"/>
        <v>2024</v>
      </c>
    </row>
    <row r="100" spans="1:10" ht="45" hidden="1" x14ac:dyDescent="0.25">
      <c r="A100" s="242">
        <v>1</v>
      </c>
      <c r="B100" s="243">
        <v>225</v>
      </c>
      <c r="C100" s="67" t="s">
        <v>35</v>
      </c>
      <c r="D100" s="62"/>
      <c r="E100" s="61" t="s">
        <v>96</v>
      </c>
      <c r="F100" s="52"/>
      <c r="G100" s="63" t="e">
        <f>H100/F100</f>
        <v>#DIV/0!</v>
      </c>
      <c r="H100" s="47"/>
      <c r="I100" s="47"/>
      <c r="J100" s="47"/>
    </row>
    <row r="101" spans="1:10" ht="15.75" hidden="1" x14ac:dyDescent="0.25">
      <c r="A101" s="242"/>
      <c r="B101" s="243">
        <v>226</v>
      </c>
      <c r="C101" s="67" t="s">
        <v>10</v>
      </c>
      <c r="D101" s="62"/>
      <c r="E101" s="61" t="s">
        <v>96</v>
      </c>
      <c r="F101" s="52"/>
      <c r="G101" s="63" t="e">
        <f t="shared" ref="G101:G103" si="21">H101/F101</f>
        <v>#DIV/0!</v>
      </c>
      <c r="H101" s="47"/>
      <c r="I101" s="47"/>
      <c r="J101" s="47"/>
    </row>
    <row r="102" spans="1:10" ht="15.75" hidden="1" x14ac:dyDescent="0.25">
      <c r="A102" s="397"/>
      <c r="B102" s="399"/>
      <c r="C102" s="67"/>
      <c r="D102" s="62"/>
      <c r="E102" s="61" t="s">
        <v>96</v>
      </c>
      <c r="F102" s="52"/>
      <c r="G102" s="63" t="e">
        <f t="shared" si="21"/>
        <v>#DIV/0!</v>
      </c>
      <c r="H102" s="47"/>
      <c r="I102" s="47"/>
      <c r="J102" s="47"/>
    </row>
    <row r="103" spans="1:10" ht="30" hidden="1" x14ac:dyDescent="0.25">
      <c r="A103" s="242"/>
      <c r="B103" s="243">
        <v>310</v>
      </c>
      <c r="C103" s="67" t="s">
        <v>424</v>
      </c>
      <c r="D103" s="62"/>
      <c r="E103" s="61" t="s">
        <v>96</v>
      </c>
      <c r="F103" s="52"/>
      <c r="G103" s="63" t="e">
        <f t="shared" si="21"/>
        <v>#DIV/0!</v>
      </c>
      <c r="H103" s="47"/>
      <c r="I103" s="47"/>
      <c r="J103" s="47"/>
    </row>
    <row r="104" spans="1:10" ht="18.75" hidden="1" customHeight="1" x14ac:dyDescent="0.25">
      <c r="A104" s="970" t="s">
        <v>404</v>
      </c>
      <c r="B104" s="971"/>
      <c r="C104" s="971"/>
      <c r="D104" s="971"/>
      <c r="E104" s="971"/>
      <c r="F104" s="971"/>
      <c r="G104" s="972"/>
      <c r="H104" s="86">
        <f>SUM(H100:H103)</f>
        <v>0</v>
      </c>
      <c r="I104" s="86">
        <f t="shared" ref="I104:J104" si="22">SUM(I100:I103)</f>
        <v>0</v>
      </c>
      <c r="J104" s="86">
        <f t="shared" si="22"/>
        <v>0</v>
      </c>
    </row>
    <row r="106" spans="1:10" ht="18" customHeight="1" x14ac:dyDescent="0.25">
      <c r="A106" s="1089" t="s">
        <v>113</v>
      </c>
      <c r="B106" s="1089"/>
      <c r="C106" s="1089"/>
      <c r="D106" s="1089"/>
      <c r="E106" s="1089"/>
      <c r="F106" s="1089"/>
      <c r="G106" s="1089"/>
      <c r="H106" s="1089"/>
      <c r="I106" s="1089"/>
      <c r="J106" s="1090"/>
    </row>
    <row r="107" spans="1:10" ht="21" hidden="1" customHeight="1" x14ac:dyDescent="0.25">
      <c r="B107" s="1047" t="s">
        <v>38</v>
      </c>
      <c r="C107" s="1047"/>
      <c r="D107" s="1047"/>
      <c r="E107" s="1047"/>
      <c r="F107" s="1047"/>
      <c r="G107" s="1047"/>
      <c r="H107" s="1047"/>
      <c r="I107" s="1047"/>
      <c r="J107" s="1047"/>
    </row>
    <row r="108" spans="1:10" ht="15.75" hidden="1" x14ac:dyDescent="0.25">
      <c r="A108" s="1002" t="s">
        <v>106</v>
      </c>
      <c r="B108" s="1005" t="s">
        <v>114</v>
      </c>
      <c r="C108" s="1005"/>
      <c r="D108" s="1005"/>
      <c r="E108" s="1003" t="s">
        <v>92</v>
      </c>
      <c r="F108" s="1003" t="s">
        <v>93</v>
      </c>
      <c r="G108" s="1004" t="s">
        <v>115</v>
      </c>
      <c r="H108" s="1005" t="s">
        <v>104</v>
      </c>
      <c r="I108" s="1005"/>
      <c r="J108" s="1005"/>
    </row>
    <row r="109" spans="1:10" ht="15.75" hidden="1" x14ac:dyDescent="0.25">
      <c r="A109" s="1002"/>
      <c r="B109" s="1005"/>
      <c r="C109" s="1005"/>
      <c r="D109" s="1005"/>
      <c r="E109" s="1003"/>
      <c r="F109" s="1003"/>
      <c r="G109" s="1004"/>
      <c r="H109" s="46">
        <f>H14</f>
        <v>2022</v>
      </c>
      <c r="I109" s="46">
        <f t="shared" ref="I109:J109" si="23">I14</f>
        <v>2023</v>
      </c>
      <c r="J109" s="46">
        <f t="shared" si="23"/>
        <v>2024</v>
      </c>
    </row>
    <row r="110" spans="1:10" hidden="1" x14ac:dyDescent="0.25">
      <c r="A110" s="64">
        <v>1</v>
      </c>
      <c r="B110" s="1006">
        <v>2</v>
      </c>
      <c r="C110" s="1006"/>
      <c r="D110" s="1006"/>
      <c r="E110" s="65">
        <v>3</v>
      </c>
      <c r="F110" s="65">
        <v>4</v>
      </c>
      <c r="G110" s="65">
        <v>5</v>
      </c>
      <c r="H110" s="95">
        <v>6</v>
      </c>
      <c r="I110" s="95">
        <v>7</v>
      </c>
      <c r="J110" s="95">
        <v>8</v>
      </c>
    </row>
    <row r="111" spans="1:10" ht="15.75" hidden="1" x14ac:dyDescent="0.25">
      <c r="A111" s="96">
        <v>1</v>
      </c>
      <c r="B111" s="1024" t="s">
        <v>39</v>
      </c>
      <c r="C111" s="1025"/>
      <c r="D111" s="1026"/>
      <c r="E111" s="52"/>
      <c r="F111" s="52"/>
      <c r="G111" s="47" t="e">
        <f>H111/F111/E111</f>
        <v>#DIV/0!</v>
      </c>
      <c r="H111" s="47"/>
      <c r="I111" s="47"/>
      <c r="J111" s="47"/>
    </row>
    <row r="112" spans="1:10" ht="15.75" hidden="1" x14ac:dyDescent="0.25">
      <c r="A112" s="96">
        <v>2</v>
      </c>
      <c r="B112" s="1091" t="s">
        <v>40</v>
      </c>
      <c r="C112" s="1092"/>
      <c r="D112" s="1093"/>
      <c r="E112" s="52"/>
      <c r="F112" s="52"/>
      <c r="G112" s="47" t="e">
        <f>H112/F112/E112</f>
        <v>#DIV/0!</v>
      </c>
      <c r="H112" s="47"/>
      <c r="I112" s="47"/>
      <c r="J112" s="47"/>
    </row>
    <row r="113" spans="1:10" ht="15.75" hidden="1" x14ac:dyDescent="0.25">
      <c r="A113" s="96">
        <v>3</v>
      </c>
      <c r="B113" s="1091" t="s">
        <v>85</v>
      </c>
      <c r="C113" s="1092"/>
      <c r="D113" s="1093"/>
      <c r="E113" s="52"/>
      <c r="F113" s="52"/>
      <c r="G113" s="47" t="e">
        <f t="shared" ref="G113:G120" si="24">H113/F113/E113</f>
        <v>#DIV/0!</v>
      </c>
      <c r="H113" s="47"/>
      <c r="I113" s="47"/>
      <c r="J113" s="47"/>
    </row>
    <row r="114" spans="1:10" ht="15.75" hidden="1" x14ac:dyDescent="0.25">
      <c r="A114" s="96">
        <v>4</v>
      </c>
      <c r="B114" s="1091" t="s">
        <v>42</v>
      </c>
      <c r="C114" s="1092"/>
      <c r="D114" s="1093"/>
      <c r="E114" s="52"/>
      <c r="F114" s="52"/>
      <c r="G114" s="47" t="e">
        <f t="shared" si="24"/>
        <v>#DIV/0!</v>
      </c>
      <c r="H114" s="47"/>
      <c r="I114" s="47"/>
      <c r="J114" s="47"/>
    </row>
    <row r="115" spans="1:10" ht="15.75" hidden="1" x14ac:dyDescent="0.25">
      <c r="A115" s="96">
        <v>5</v>
      </c>
      <c r="B115" s="1091" t="s">
        <v>46</v>
      </c>
      <c r="C115" s="1092"/>
      <c r="D115" s="1093"/>
      <c r="E115" s="52"/>
      <c r="F115" s="52"/>
      <c r="G115" s="47" t="e">
        <f t="shared" si="24"/>
        <v>#DIV/0!</v>
      </c>
      <c r="H115" s="47"/>
      <c r="I115" s="47"/>
      <c r="J115" s="47"/>
    </row>
    <row r="116" spans="1:10" ht="15.75" hidden="1" x14ac:dyDescent="0.25">
      <c r="A116" s="96">
        <v>6</v>
      </c>
      <c r="B116" s="1091" t="s">
        <v>86</v>
      </c>
      <c r="C116" s="1092"/>
      <c r="D116" s="1093"/>
      <c r="E116" s="52"/>
      <c r="F116" s="52"/>
      <c r="G116" s="47" t="e">
        <f t="shared" si="24"/>
        <v>#DIV/0!</v>
      </c>
      <c r="H116" s="47"/>
      <c r="I116" s="47"/>
      <c r="J116" s="47"/>
    </row>
    <row r="117" spans="1:10" ht="15.75" hidden="1" x14ac:dyDescent="0.25">
      <c r="A117" s="96">
        <v>7</v>
      </c>
      <c r="B117" s="1091" t="s">
        <v>44</v>
      </c>
      <c r="C117" s="1092"/>
      <c r="D117" s="1093"/>
      <c r="E117" s="52"/>
      <c r="F117" s="52"/>
      <c r="G117" s="47" t="e">
        <f t="shared" si="24"/>
        <v>#DIV/0!</v>
      </c>
      <c r="H117" s="47"/>
      <c r="I117" s="47"/>
      <c r="J117" s="47"/>
    </row>
    <row r="118" spans="1:10" ht="15.75" hidden="1" x14ac:dyDescent="0.25">
      <c r="A118" s="96">
        <v>8</v>
      </c>
      <c r="B118" s="1091" t="s">
        <v>41</v>
      </c>
      <c r="C118" s="1092"/>
      <c r="D118" s="1093"/>
      <c r="E118" s="52"/>
      <c r="F118" s="52"/>
      <c r="G118" s="47" t="e">
        <f t="shared" si="24"/>
        <v>#DIV/0!</v>
      </c>
      <c r="H118" s="47"/>
      <c r="I118" s="47"/>
      <c r="J118" s="47"/>
    </row>
    <row r="119" spans="1:10" ht="15.75" hidden="1" x14ac:dyDescent="0.25">
      <c r="A119" s="96">
        <v>9</v>
      </c>
      <c r="B119" s="1091" t="s">
        <v>45</v>
      </c>
      <c r="C119" s="1092"/>
      <c r="D119" s="1093"/>
      <c r="E119" s="52"/>
      <c r="F119" s="52"/>
      <c r="G119" s="47" t="e">
        <f t="shared" si="24"/>
        <v>#DIV/0!</v>
      </c>
      <c r="H119" s="47"/>
      <c r="I119" s="47"/>
      <c r="J119" s="47"/>
    </row>
    <row r="120" spans="1:10" ht="15.75" hidden="1" x14ac:dyDescent="0.25">
      <c r="A120" s="96">
        <v>10</v>
      </c>
      <c r="B120" s="1091" t="s">
        <v>43</v>
      </c>
      <c r="C120" s="1092"/>
      <c r="D120" s="1093"/>
      <c r="E120" s="52"/>
      <c r="F120" s="52"/>
      <c r="G120" s="47" t="e">
        <f t="shared" si="24"/>
        <v>#DIV/0!</v>
      </c>
      <c r="H120" s="47"/>
      <c r="I120" s="47"/>
      <c r="J120" s="47"/>
    </row>
    <row r="121" spans="1:10" ht="15.75" hidden="1" x14ac:dyDescent="0.25">
      <c r="A121" s="970" t="s">
        <v>47</v>
      </c>
      <c r="B121" s="971"/>
      <c r="C121" s="971"/>
      <c r="D121" s="971"/>
      <c r="E121" s="971"/>
      <c r="F121" s="971"/>
      <c r="G121" s="972"/>
      <c r="H121" s="86">
        <f>SUM(H111:H120)</f>
        <v>0</v>
      </c>
      <c r="I121" s="86">
        <f t="shared" ref="I121:J121" si="25">SUM(I111:I120)</f>
        <v>0</v>
      </c>
      <c r="J121" s="86">
        <f t="shared" si="25"/>
        <v>0</v>
      </c>
    </row>
    <row r="122" spans="1:10" ht="14.25" hidden="1" customHeight="1" x14ac:dyDescent="0.25"/>
    <row r="123" spans="1:10" ht="15.75" hidden="1" x14ac:dyDescent="0.25">
      <c r="B123" s="1047" t="s">
        <v>48</v>
      </c>
      <c r="C123" s="1047"/>
      <c r="D123" s="1047"/>
      <c r="E123" s="1047"/>
      <c r="F123" s="1047"/>
      <c r="G123" s="1047"/>
      <c r="H123" s="1047"/>
      <c r="I123" s="1047"/>
      <c r="J123" s="1047"/>
    </row>
    <row r="124" spans="1:10" ht="18.75" hidden="1" customHeight="1" x14ac:dyDescent="0.25">
      <c r="A124" s="1002" t="s">
        <v>106</v>
      </c>
      <c r="B124" s="1005" t="s">
        <v>79</v>
      </c>
      <c r="C124" s="1005"/>
      <c r="D124" s="1005"/>
      <c r="E124" s="1003" t="s">
        <v>49</v>
      </c>
      <c r="F124" s="1003" t="s">
        <v>116</v>
      </c>
      <c r="G124" s="1115" t="s">
        <v>117</v>
      </c>
      <c r="H124" s="1005" t="s">
        <v>104</v>
      </c>
      <c r="I124" s="1005"/>
      <c r="J124" s="1005"/>
    </row>
    <row r="125" spans="1:10" ht="43.5" hidden="1" customHeight="1" x14ac:dyDescent="0.25">
      <c r="A125" s="1002"/>
      <c r="B125" s="1005"/>
      <c r="C125" s="1005"/>
      <c r="D125" s="1005"/>
      <c r="E125" s="1003"/>
      <c r="F125" s="1003"/>
      <c r="G125" s="1115"/>
      <c r="H125" s="46">
        <f>H14</f>
        <v>2022</v>
      </c>
      <c r="I125" s="46">
        <f t="shared" ref="I125:J125" si="26">I14</f>
        <v>2023</v>
      </c>
      <c r="J125" s="46">
        <f t="shared" si="26"/>
        <v>2024</v>
      </c>
    </row>
    <row r="126" spans="1:10" hidden="1" x14ac:dyDescent="0.25">
      <c r="A126" s="64">
        <v>1</v>
      </c>
      <c r="B126" s="1006">
        <v>2</v>
      </c>
      <c r="C126" s="1006"/>
      <c r="D126" s="1006"/>
      <c r="E126" s="65">
        <v>3</v>
      </c>
      <c r="F126" s="65">
        <v>4</v>
      </c>
      <c r="G126" s="65">
        <v>5</v>
      </c>
      <c r="H126" s="95">
        <v>6</v>
      </c>
      <c r="I126" s="95">
        <v>7</v>
      </c>
      <c r="J126" s="95">
        <v>8</v>
      </c>
    </row>
    <row r="127" spans="1:10" ht="15.75" hidden="1" x14ac:dyDescent="0.25">
      <c r="A127" s="96">
        <v>1</v>
      </c>
      <c r="B127" s="1091" t="s">
        <v>50</v>
      </c>
      <c r="C127" s="1092"/>
      <c r="D127" s="1093"/>
      <c r="E127" s="52" t="s">
        <v>118</v>
      </c>
      <c r="F127" s="52"/>
      <c r="G127" s="53"/>
      <c r="H127" s="47"/>
      <c r="I127" s="47"/>
      <c r="J127" s="47"/>
    </row>
    <row r="128" spans="1:10" ht="15.75" hidden="1" x14ac:dyDescent="0.25">
      <c r="A128" s="96">
        <v>2</v>
      </c>
      <c r="B128" s="1091" t="s">
        <v>51</v>
      </c>
      <c r="C128" s="1092"/>
      <c r="D128" s="1093"/>
      <c r="E128" s="52"/>
      <c r="F128" s="47" t="e">
        <f>H128/E128/G128</f>
        <v>#DIV/0!</v>
      </c>
      <c r="G128" s="53"/>
      <c r="H128" s="47"/>
      <c r="I128" s="47"/>
      <c r="J128" s="47"/>
    </row>
    <row r="129" spans="1:10" ht="15.75" hidden="1" x14ac:dyDescent="0.25">
      <c r="A129" s="96">
        <v>3</v>
      </c>
      <c r="B129" s="1024" t="s">
        <v>9</v>
      </c>
      <c r="C129" s="1025"/>
      <c r="D129" s="1026"/>
      <c r="E129" s="52"/>
      <c r="F129" s="47" t="e">
        <f>H129/E129/G129</f>
        <v>#DIV/0!</v>
      </c>
      <c r="G129" s="53"/>
      <c r="H129" s="47"/>
      <c r="I129" s="47"/>
      <c r="J129" s="47"/>
    </row>
    <row r="130" spans="1:10" ht="15.75" hidden="1" x14ac:dyDescent="0.25">
      <c r="A130" s="970" t="s">
        <v>52</v>
      </c>
      <c r="B130" s="971"/>
      <c r="C130" s="971"/>
      <c r="D130" s="971"/>
      <c r="E130" s="971"/>
      <c r="F130" s="971"/>
      <c r="G130" s="972"/>
      <c r="H130" s="86">
        <f>SUM(H127:H129)</f>
        <v>0</v>
      </c>
      <c r="I130" s="86">
        <f>SUM(I127:I129)</f>
        <v>0</v>
      </c>
      <c r="J130" s="86">
        <f>SUM(J127:J129)</f>
        <v>0</v>
      </c>
    </row>
    <row r="131" spans="1:10" hidden="1" x14ac:dyDescent="0.25"/>
    <row r="132" spans="1:10" ht="15.75" hidden="1" x14ac:dyDescent="0.25">
      <c r="B132" s="1047" t="s">
        <v>119</v>
      </c>
      <c r="C132" s="1047"/>
      <c r="D132" s="1047"/>
      <c r="E132" s="1047"/>
      <c r="F132" s="1047"/>
      <c r="G132" s="1047"/>
      <c r="H132" s="1047"/>
      <c r="I132" s="1047"/>
      <c r="J132" s="1047"/>
    </row>
    <row r="133" spans="1:10" ht="21" hidden="1" customHeight="1" x14ac:dyDescent="0.25">
      <c r="A133" s="1002" t="s">
        <v>106</v>
      </c>
      <c r="B133" s="1005" t="s">
        <v>79</v>
      </c>
      <c r="C133" s="1005"/>
      <c r="D133" s="1005"/>
      <c r="E133" s="1002" t="s">
        <v>84</v>
      </c>
      <c r="F133" s="1004" t="s">
        <v>80</v>
      </c>
      <c r="G133" s="1004" t="s">
        <v>87</v>
      </c>
      <c r="H133" s="1005" t="s">
        <v>104</v>
      </c>
      <c r="I133" s="1005"/>
      <c r="J133" s="1005"/>
    </row>
    <row r="134" spans="1:10" ht="24.75" hidden="1" customHeight="1" x14ac:dyDescent="0.25">
      <c r="A134" s="1002"/>
      <c r="B134" s="1005"/>
      <c r="C134" s="1005"/>
      <c r="D134" s="1005"/>
      <c r="E134" s="1002"/>
      <c r="F134" s="1004"/>
      <c r="G134" s="1004"/>
      <c r="H134" s="46">
        <f>H14</f>
        <v>2022</v>
      </c>
      <c r="I134" s="46">
        <f t="shared" ref="I134:J134" si="27">I14</f>
        <v>2023</v>
      </c>
      <c r="J134" s="46">
        <f t="shared" si="27"/>
        <v>2024</v>
      </c>
    </row>
    <row r="135" spans="1:10" hidden="1" x14ac:dyDescent="0.25">
      <c r="A135" s="64">
        <v>1</v>
      </c>
      <c r="B135" s="1006">
        <v>2</v>
      </c>
      <c r="C135" s="1006"/>
      <c r="D135" s="1006"/>
      <c r="E135" s="65">
        <v>3</v>
      </c>
      <c r="F135" s="65">
        <v>4</v>
      </c>
      <c r="G135" s="65">
        <v>5</v>
      </c>
      <c r="H135" s="95">
        <v>6</v>
      </c>
      <c r="I135" s="95">
        <v>7</v>
      </c>
      <c r="J135" s="95">
        <v>8</v>
      </c>
    </row>
    <row r="136" spans="1:10" ht="15.75" hidden="1" x14ac:dyDescent="0.25">
      <c r="A136" s="96">
        <v>1</v>
      </c>
      <c r="B136" s="1091" t="s">
        <v>53</v>
      </c>
      <c r="C136" s="1092"/>
      <c r="D136" s="1093"/>
      <c r="E136" s="67" t="s">
        <v>54</v>
      </c>
      <c r="F136" s="47" t="e">
        <f>H136/G136</f>
        <v>#DIV/0!</v>
      </c>
      <c r="G136" s="47"/>
      <c r="H136" s="47"/>
      <c r="I136" s="47"/>
      <c r="J136" s="47"/>
    </row>
    <row r="137" spans="1:10" ht="15.75" hidden="1" x14ac:dyDescent="0.25">
      <c r="A137" s="96">
        <v>2</v>
      </c>
      <c r="B137" s="1091" t="s">
        <v>120</v>
      </c>
      <c r="C137" s="1092"/>
      <c r="D137" s="1093"/>
      <c r="E137" s="67" t="s">
        <v>55</v>
      </c>
      <c r="F137" s="47" t="e">
        <f t="shared" ref="F137:F139" si="28">H137/G137</f>
        <v>#DIV/0!</v>
      </c>
      <c r="G137" s="47"/>
      <c r="H137" s="47"/>
      <c r="I137" s="47"/>
      <c r="J137" s="47"/>
    </row>
    <row r="138" spans="1:10" ht="15.75" hidden="1" x14ac:dyDescent="0.25">
      <c r="A138" s="96">
        <v>3</v>
      </c>
      <c r="B138" s="1091" t="s">
        <v>56</v>
      </c>
      <c r="C138" s="1092"/>
      <c r="D138" s="1093"/>
      <c r="E138" s="67" t="s">
        <v>55</v>
      </c>
      <c r="F138" s="47" t="e">
        <f t="shared" si="28"/>
        <v>#DIV/0!</v>
      </c>
      <c r="G138" s="47"/>
      <c r="H138" s="47"/>
      <c r="I138" s="47"/>
      <c r="J138" s="47"/>
    </row>
    <row r="139" spans="1:10" ht="15.75" hidden="1" x14ac:dyDescent="0.25">
      <c r="A139" s="96">
        <v>4</v>
      </c>
      <c r="B139" s="883" t="s">
        <v>57</v>
      </c>
      <c r="C139" s="884"/>
      <c r="D139" s="885"/>
      <c r="E139" s="68" t="s">
        <v>58</v>
      </c>
      <c r="F139" s="47" t="e">
        <f t="shared" si="28"/>
        <v>#DIV/0!</v>
      </c>
      <c r="G139" s="47"/>
      <c r="H139" s="47"/>
      <c r="I139" s="47"/>
      <c r="J139" s="47"/>
    </row>
    <row r="140" spans="1:10" ht="15.75" hidden="1" x14ac:dyDescent="0.25">
      <c r="A140" s="970" t="s">
        <v>59</v>
      </c>
      <c r="B140" s="971"/>
      <c r="C140" s="971"/>
      <c r="D140" s="971"/>
      <c r="E140" s="971"/>
      <c r="F140" s="971"/>
      <c r="G140" s="972"/>
      <c r="H140" s="86">
        <f>SUM(H136:H139)</f>
        <v>0</v>
      </c>
      <c r="I140" s="86">
        <f>SUM(I136:I139)</f>
        <v>0</v>
      </c>
      <c r="J140" s="86">
        <f>SUM(J136:J139)</f>
        <v>0</v>
      </c>
    </row>
    <row r="141" spans="1:10" hidden="1" x14ac:dyDescent="0.25"/>
    <row r="142" spans="1:10" ht="15.75" hidden="1" x14ac:dyDescent="0.25">
      <c r="B142" s="1047" t="s">
        <v>121</v>
      </c>
      <c r="C142" s="1047"/>
      <c r="D142" s="1047"/>
      <c r="E142" s="1047"/>
      <c r="F142" s="1047"/>
      <c r="G142" s="1047"/>
      <c r="H142" s="1047"/>
      <c r="I142" s="1047"/>
      <c r="J142" s="1047"/>
    </row>
    <row r="143" spans="1:10" ht="15.75" hidden="1" x14ac:dyDescent="0.25">
      <c r="A143" s="1002" t="s">
        <v>106</v>
      </c>
      <c r="B143" s="1005" t="s">
        <v>79</v>
      </c>
      <c r="C143" s="1005"/>
      <c r="D143" s="1005"/>
      <c r="E143" s="1003" t="s">
        <v>123</v>
      </c>
      <c r="F143" s="1058" t="s">
        <v>88</v>
      </c>
      <c r="G143" s="1058" t="s">
        <v>124</v>
      </c>
      <c r="H143" s="1005" t="s">
        <v>104</v>
      </c>
      <c r="I143" s="1005"/>
      <c r="J143" s="1005"/>
    </row>
    <row r="144" spans="1:10" ht="26.25" hidden="1" customHeight="1" x14ac:dyDescent="0.25">
      <c r="A144" s="1002"/>
      <c r="B144" s="1005"/>
      <c r="C144" s="1005"/>
      <c r="D144" s="1005"/>
      <c r="E144" s="1003"/>
      <c r="F144" s="1058"/>
      <c r="G144" s="1058"/>
      <c r="H144" s="46">
        <f>H14</f>
        <v>2022</v>
      </c>
      <c r="I144" s="46">
        <f t="shared" ref="I144:J144" si="29">I14</f>
        <v>2023</v>
      </c>
      <c r="J144" s="46">
        <f t="shared" si="29"/>
        <v>2024</v>
      </c>
    </row>
    <row r="145" spans="1:10" hidden="1" x14ac:dyDescent="0.25">
      <c r="A145" s="64">
        <v>1</v>
      </c>
      <c r="B145" s="1006">
        <v>2</v>
      </c>
      <c r="C145" s="1006"/>
      <c r="D145" s="1006"/>
      <c r="E145" s="65">
        <v>3</v>
      </c>
      <c r="F145" s="65">
        <v>4</v>
      </c>
      <c r="G145" s="65">
        <v>5</v>
      </c>
      <c r="H145" s="95">
        <v>6</v>
      </c>
      <c r="I145" s="95">
        <v>7</v>
      </c>
      <c r="J145" s="95">
        <v>8</v>
      </c>
    </row>
    <row r="146" spans="1:10" ht="15.75" hidden="1" x14ac:dyDescent="0.25">
      <c r="A146" s="96">
        <v>1</v>
      </c>
      <c r="B146" s="1091" t="s">
        <v>60</v>
      </c>
      <c r="C146" s="1092"/>
      <c r="D146" s="1093"/>
      <c r="E146" s="69"/>
      <c r="F146" s="47" t="e">
        <f>H146/G146</f>
        <v>#DIV/0!</v>
      </c>
      <c r="G146" s="47"/>
      <c r="H146" s="47"/>
      <c r="I146" s="47"/>
      <c r="J146" s="47"/>
    </row>
    <row r="147" spans="1:10" ht="15.75" hidden="1" x14ac:dyDescent="0.25">
      <c r="A147" s="96">
        <v>2</v>
      </c>
      <c r="B147" s="1091" t="s">
        <v>122</v>
      </c>
      <c r="C147" s="1092"/>
      <c r="D147" s="1093"/>
      <c r="E147" s="69"/>
      <c r="F147" s="47" t="e">
        <f t="shared" ref="F147" si="30">H147/G147</f>
        <v>#DIV/0!</v>
      </c>
      <c r="G147" s="47"/>
      <c r="H147" s="47"/>
      <c r="I147" s="47"/>
      <c r="J147" s="47"/>
    </row>
    <row r="148" spans="1:10" ht="15.75" hidden="1" x14ac:dyDescent="0.25">
      <c r="A148" s="970" t="s">
        <v>61</v>
      </c>
      <c r="B148" s="971"/>
      <c r="C148" s="971"/>
      <c r="D148" s="971"/>
      <c r="E148" s="971"/>
      <c r="F148" s="971"/>
      <c r="G148" s="972"/>
      <c r="H148" s="86">
        <f>SUM(H146:H147)</f>
        <v>0</v>
      </c>
      <c r="I148" s="86">
        <f>SUM(I146:I147)</f>
        <v>0</v>
      </c>
      <c r="J148" s="86">
        <f>SUM(J146:J147)</f>
        <v>0</v>
      </c>
    </row>
    <row r="149" spans="1:10" hidden="1" x14ac:dyDescent="0.25"/>
    <row r="150" spans="1:10" ht="21" customHeight="1" x14ac:dyDescent="0.25">
      <c r="B150" s="1047" t="s">
        <v>137</v>
      </c>
      <c r="C150" s="1047"/>
      <c r="D150" s="1047"/>
      <c r="E150" s="1047"/>
      <c r="F150" s="1047"/>
      <c r="G150" s="1047"/>
      <c r="H150" s="1047"/>
      <c r="I150" s="1047"/>
      <c r="J150" s="1047"/>
    </row>
    <row r="151" spans="1:10" ht="18.75" customHeight="1" x14ac:dyDescent="0.25">
      <c r="A151" s="994" t="s">
        <v>106</v>
      </c>
      <c r="B151" s="996" t="s">
        <v>79</v>
      </c>
      <c r="C151" s="997"/>
      <c r="D151" s="998"/>
      <c r="E151" s="1002" t="s">
        <v>84</v>
      </c>
      <c r="F151" s="1003" t="s">
        <v>34</v>
      </c>
      <c r="G151" s="1004" t="s">
        <v>112</v>
      </c>
      <c r="H151" s="1005" t="s">
        <v>104</v>
      </c>
      <c r="I151" s="1005"/>
      <c r="J151" s="1005"/>
    </row>
    <row r="152" spans="1:10" ht="18.75" customHeight="1" x14ac:dyDescent="0.25">
      <c r="A152" s="995"/>
      <c r="B152" s="999"/>
      <c r="C152" s="1000"/>
      <c r="D152" s="1001"/>
      <c r="E152" s="1002"/>
      <c r="F152" s="1003"/>
      <c r="G152" s="1004"/>
      <c r="H152" s="46">
        <f>H14</f>
        <v>2022</v>
      </c>
      <c r="I152" s="46">
        <f t="shared" ref="I152:J152" si="31">I14</f>
        <v>2023</v>
      </c>
      <c r="J152" s="46">
        <f t="shared" si="31"/>
        <v>2024</v>
      </c>
    </row>
    <row r="153" spans="1:10" ht="13.5" customHeight="1" x14ac:dyDescent="0.25">
      <c r="A153" s="64">
        <v>1</v>
      </c>
      <c r="B153" s="1006">
        <v>2</v>
      </c>
      <c r="C153" s="1006"/>
      <c r="D153" s="1006"/>
      <c r="E153" s="65">
        <v>3</v>
      </c>
      <c r="F153" s="65">
        <v>4</v>
      </c>
      <c r="G153" s="65">
        <v>5</v>
      </c>
      <c r="H153" s="95">
        <v>6</v>
      </c>
      <c r="I153" s="95">
        <v>7</v>
      </c>
      <c r="J153" s="95">
        <v>8</v>
      </c>
    </row>
    <row r="154" spans="1:10" ht="15.75" x14ac:dyDescent="0.25">
      <c r="A154" s="433"/>
      <c r="B154" s="908" t="s">
        <v>611</v>
      </c>
      <c r="C154" s="909"/>
      <c r="D154" s="910"/>
      <c r="E154" s="535" t="s">
        <v>96</v>
      </c>
      <c r="F154" s="533">
        <v>1</v>
      </c>
      <c r="G154" s="47">
        <f t="shared" ref="G154:G155" si="32">H154/F154</f>
        <v>6470</v>
      </c>
      <c r="H154" s="53">
        <v>6470</v>
      </c>
      <c r="I154" s="53">
        <v>0</v>
      </c>
      <c r="J154" s="223">
        <v>0</v>
      </c>
    </row>
    <row r="155" spans="1:10" ht="15.75" x14ac:dyDescent="0.25">
      <c r="A155" s="433"/>
      <c r="B155" s="920" t="s">
        <v>612</v>
      </c>
      <c r="C155" s="921"/>
      <c r="D155" s="922"/>
      <c r="E155" s="71" t="s">
        <v>97</v>
      </c>
      <c r="F155" s="533">
        <v>15</v>
      </c>
      <c r="G155" s="47">
        <f t="shared" si="32"/>
        <v>60</v>
      </c>
      <c r="H155" s="53">
        <v>900</v>
      </c>
      <c r="I155" s="53">
        <v>0</v>
      </c>
      <c r="J155" s="223">
        <v>0</v>
      </c>
    </row>
    <row r="156" spans="1:10" ht="15.75" x14ac:dyDescent="0.25">
      <c r="A156" s="433"/>
      <c r="B156" s="1128" t="s">
        <v>677</v>
      </c>
      <c r="C156" s="1128"/>
      <c r="D156" s="1128"/>
      <c r="E156" s="71" t="s">
        <v>97</v>
      </c>
      <c r="F156" s="533">
        <f>4+4+4+3</f>
        <v>15</v>
      </c>
      <c r="G156" s="47">
        <f t="shared" ref="G156:G175" si="33">H156/F156</f>
        <v>370</v>
      </c>
      <c r="H156" s="53">
        <f>1200+1400+1600+1350</f>
        <v>5550</v>
      </c>
      <c r="I156" s="53">
        <v>0</v>
      </c>
      <c r="J156" s="223">
        <v>0</v>
      </c>
    </row>
    <row r="157" spans="1:10" ht="15.75" hidden="1" x14ac:dyDescent="0.25">
      <c r="A157" s="433"/>
      <c r="B157" s="1128" t="s">
        <v>613</v>
      </c>
      <c r="C157" s="1128"/>
      <c r="D157" s="1128"/>
      <c r="E157" s="71" t="s">
        <v>96</v>
      </c>
      <c r="F157" s="533"/>
      <c r="G157" s="47" t="e">
        <f t="shared" si="33"/>
        <v>#DIV/0!</v>
      </c>
      <c r="H157" s="53"/>
      <c r="I157" s="53"/>
      <c r="J157" s="223"/>
    </row>
    <row r="158" spans="1:10" ht="15.75" hidden="1" x14ac:dyDescent="0.25">
      <c r="A158" s="433"/>
      <c r="B158" s="922" t="s">
        <v>614</v>
      </c>
      <c r="C158" s="984"/>
      <c r="D158" s="984"/>
      <c r="E158" s="71" t="s">
        <v>615</v>
      </c>
      <c r="F158" s="533"/>
      <c r="G158" s="47" t="e">
        <f t="shared" si="33"/>
        <v>#DIV/0!</v>
      </c>
      <c r="H158" s="53"/>
      <c r="I158" s="223"/>
      <c r="J158" s="223"/>
    </row>
    <row r="159" spans="1:10" ht="34.5" customHeight="1" x14ac:dyDescent="0.25">
      <c r="A159" s="255"/>
      <c r="B159" s="883" t="s">
        <v>617</v>
      </c>
      <c r="C159" s="884"/>
      <c r="D159" s="885"/>
      <c r="E159" s="71" t="s">
        <v>96</v>
      </c>
      <c r="F159" s="52">
        <v>1</v>
      </c>
      <c r="G159" s="47">
        <f t="shared" si="33"/>
        <v>800</v>
      </c>
      <c r="H159" s="543">
        <v>800</v>
      </c>
      <c r="I159" s="223">
        <v>0</v>
      </c>
      <c r="J159" s="223">
        <v>0</v>
      </c>
    </row>
    <row r="160" spans="1:10" ht="33.75" hidden="1" customHeight="1" x14ac:dyDescent="0.25">
      <c r="A160" s="255"/>
      <c r="B160" s="883" t="s">
        <v>602</v>
      </c>
      <c r="C160" s="884"/>
      <c r="D160" s="885"/>
      <c r="E160" s="71" t="s">
        <v>96</v>
      </c>
      <c r="F160" s="52"/>
      <c r="G160" s="47" t="e">
        <f t="shared" si="33"/>
        <v>#DIV/0!</v>
      </c>
      <c r="H160" s="545"/>
      <c r="I160" s="223"/>
      <c r="J160" s="223"/>
    </row>
    <row r="161" spans="1:10" ht="39" hidden="1" customHeight="1" x14ac:dyDescent="0.25">
      <c r="A161" s="255"/>
      <c r="B161" s="883"/>
      <c r="C161" s="884"/>
      <c r="D161" s="885"/>
      <c r="E161" s="71"/>
      <c r="F161" s="52"/>
      <c r="G161" s="47" t="e">
        <f t="shared" si="33"/>
        <v>#DIV/0!</v>
      </c>
      <c r="H161" s="223"/>
      <c r="I161" s="223"/>
      <c r="J161" s="223"/>
    </row>
    <row r="162" spans="1:10" ht="37.5" hidden="1" customHeight="1" x14ac:dyDescent="0.25">
      <c r="A162" s="255"/>
      <c r="B162" s="883"/>
      <c r="C162" s="884"/>
      <c r="D162" s="885"/>
      <c r="E162" s="71"/>
      <c r="F162" s="52"/>
      <c r="G162" s="47" t="e">
        <f t="shared" si="33"/>
        <v>#DIV/0!</v>
      </c>
      <c r="H162" s="223"/>
      <c r="I162" s="223"/>
      <c r="J162" s="223"/>
    </row>
    <row r="163" spans="1:10" ht="27" hidden="1" customHeight="1" x14ac:dyDescent="0.25">
      <c r="A163" s="255"/>
      <c r="B163" s="883"/>
      <c r="C163" s="884"/>
      <c r="D163" s="885"/>
      <c r="E163" s="71"/>
      <c r="F163" s="52"/>
      <c r="G163" s="47" t="e">
        <f t="shared" si="33"/>
        <v>#DIV/0!</v>
      </c>
      <c r="H163" s="223"/>
      <c r="I163" s="223"/>
      <c r="J163" s="223"/>
    </row>
    <row r="164" spans="1:10" ht="27" hidden="1" customHeight="1" x14ac:dyDescent="0.25">
      <c r="A164" s="255"/>
      <c r="B164" s="883"/>
      <c r="C164" s="884"/>
      <c r="D164" s="885"/>
      <c r="E164" s="71"/>
      <c r="F164" s="52"/>
      <c r="G164" s="47" t="e">
        <f t="shared" si="33"/>
        <v>#DIV/0!</v>
      </c>
      <c r="H164" s="223"/>
      <c r="I164" s="223"/>
      <c r="J164" s="223"/>
    </row>
    <row r="165" spans="1:10" ht="33" hidden="1" customHeight="1" x14ac:dyDescent="0.25">
      <c r="A165" s="255"/>
      <c r="B165" s="883"/>
      <c r="C165" s="884"/>
      <c r="D165" s="885"/>
      <c r="E165" s="71"/>
      <c r="F165" s="52"/>
      <c r="G165" s="47" t="e">
        <f t="shared" si="33"/>
        <v>#DIV/0!</v>
      </c>
      <c r="H165" s="223"/>
      <c r="I165" s="223"/>
      <c r="J165" s="223"/>
    </row>
    <row r="166" spans="1:10" ht="24" hidden="1" customHeight="1" x14ac:dyDescent="0.25">
      <c r="A166" s="255"/>
      <c r="B166" s="883"/>
      <c r="C166" s="884"/>
      <c r="D166" s="885"/>
      <c r="E166" s="71"/>
      <c r="F166" s="52"/>
      <c r="G166" s="47" t="e">
        <f t="shared" si="33"/>
        <v>#DIV/0!</v>
      </c>
      <c r="H166" s="223"/>
      <c r="I166" s="223"/>
      <c r="J166" s="223"/>
    </row>
    <row r="167" spans="1:10" ht="29.25" hidden="1" customHeight="1" x14ac:dyDescent="0.25">
      <c r="A167" s="255"/>
      <c r="B167" s="883"/>
      <c r="C167" s="884"/>
      <c r="D167" s="885"/>
      <c r="E167" s="71"/>
      <c r="F167" s="52"/>
      <c r="G167" s="47" t="e">
        <f t="shared" si="33"/>
        <v>#DIV/0!</v>
      </c>
      <c r="H167" s="223"/>
      <c r="I167" s="223"/>
      <c r="J167" s="223"/>
    </row>
    <row r="168" spans="1:10" ht="24" hidden="1" customHeight="1" x14ac:dyDescent="0.25">
      <c r="A168" s="255"/>
      <c r="B168" s="883"/>
      <c r="C168" s="884"/>
      <c r="D168" s="885"/>
      <c r="E168" s="71"/>
      <c r="F168" s="52"/>
      <c r="G168" s="47" t="e">
        <f t="shared" si="33"/>
        <v>#DIV/0!</v>
      </c>
      <c r="H168" s="223"/>
      <c r="I168" s="223"/>
      <c r="J168" s="223"/>
    </row>
    <row r="169" spans="1:10" ht="30" hidden="1" customHeight="1" x14ac:dyDescent="0.25">
      <c r="A169" s="255"/>
      <c r="B169" s="883"/>
      <c r="C169" s="884"/>
      <c r="D169" s="885"/>
      <c r="E169" s="71"/>
      <c r="F169" s="52"/>
      <c r="G169" s="47" t="e">
        <f t="shared" si="33"/>
        <v>#DIV/0!</v>
      </c>
      <c r="H169" s="223"/>
      <c r="I169" s="223"/>
      <c r="J169" s="223"/>
    </row>
    <row r="170" spans="1:10" ht="24" hidden="1" customHeight="1" x14ac:dyDescent="0.25">
      <c r="A170" s="255"/>
      <c r="B170" s="883"/>
      <c r="C170" s="884"/>
      <c r="D170" s="885"/>
      <c r="E170" s="71"/>
      <c r="F170" s="52"/>
      <c r="G170" s="47" t="e">
        <f t="shared" si="33"/>
        <v>#DIV/0!</v>
      </c>
      <c r="H170" s="223"/>
      <c r="I170" s="223"/>
      <c r="J170" s="223"/>
    </row>
    <row r="171" spans="1:10" ht="28.5" hidden="1" customHeight="1" x14ac:dyDescent="0.25">
      <c r="A171" s="255"/>
      <c r="B171" s="883"/>
      <c r="C171" s="884"/>
      <c r="D171" s="885"/>
      <c r="E171" s="71"/>
      <c r="F171" s="52"/>
      <c r="G171" s="47" t="e">
        <f t="shared" si="33"/>
        <v>#DIV/0!</v>
      </c>
      <c r="H171" s="223"/>
      <c r="I171" s="223"/>
      <c r="J171" s="223"/>
    </row>
    <row r="172" spans="1:10" ht="25.5" hidden="1" customHeight="1" x14ac:dyDescent="0.25">
      <c r="A172" s="255"/>
      <c r="B172" s="883"/>
      <c r="C172" s="884"/>
      <c r="D172" s="885"/>
      <c r="E172" s="396"/>
      <c r="F172" s="52"/>
      <c r="G172" s="47" t="e">
        <f t="shared" si="33"/>
        <v>#DIV/0!</v>
      </c>
      <c r="H172" s="223"/>
      <c r="I172" s="47"/>
      <c r="J172" s="47"/>
    </row>
    <row r="173" spans="1:10" ht="21" hidden="1" customHeight="1" x14ac:dyDescent="0.25">
      <c r="A173" s="255"/>
      <c r="B173" s="883"/>
      <c r="C173" s="884"/>
      <c r="D173" s="885"/>
      <c r="E173" s="396"/>
      <c r="F173" s="52"/>
      <c r="G173" s="47" t="e">
        <f t="shared" si="33"/>
        <v>#DIV/0!</v>
      </c>
      <c r="H173" s="47"/>
      <c r="I173" s="47"/>
      <c r="J173" s="47"/>
    </row>
    <row r="174" spans="1:10" ht="21.75" hidden="1" customHeight="1" x14ac:dyDescent="0.25">
      <c r="A174" s="255"/>
      <c r="B174" s="883"/>
      <c r="C174" s="884"/>
      <c r="D174" s="885"/>
      <c r="E174" s="396"/>
      <c r="F174" s="52"/>
      <c r="G174" s="47" t="e">
        <f t="shared" si="33"/>
        <v>#DIV/0!</v>
      </c>
      <c r="H174" s="47"/>
      <c r="I174" s="47"/>
      <c r="J174" s="47"/>
    </row>
    <row r="175" spans="1:10" ht="18" hidden="1" customHeight="1" x14ac:dyDescent="0.25">
      <c r="A175" s="255"/>
      <c r="B175" s="1106"/>
      <c r="C175" s="1107"/>
      <c r="D175" s="1108"/>
      <c r="E175" s="396"/>
      <c r="F175" s="52"/>
      <c r="G175" s="47" t="e">
        <f t="shared" si="33"/>
        <v>#DIV/0!</v>
      </c>
      <c r="H175" s="47"/>
      <c r="I175" s="47"/>
      <c r="J175" s="47"/>
    </row>
    <row r="176" spans="1:10" ht="18.75" customHeight="1" x14ac:dyDescent="0.25">
      <c r="A176" s="970" t="s">
        <v>64</v>
      </c>
      <c r="B176" s="971"/>
      <c r="C176" s="971"/>
      <c r="D176" s="971"/>
      <c r="E176" s="971"/>
      <c r="F176" s="971"/>
      <c r="G176" s="972"/>
      <c r="H176" s="86">
        <f>SUM(H154:H175)</f>
        <v>13720</v>
      </c>
      <c r="I176" s="86">
        <f t="shared" ref="I176:J176" si="34">SUM(I154:I175)</f>
        <v>0</v>
      </c>
      <c r="J176" s="86">
        <f t="shared" si="34"/>
        <v>0</v>
      </c>
    </row>
    <row r="177" spans="1:11" ht="17.25" customHeight="1" x14ac:dyDescent="0.25"/>
    <row r="178" spans="1:11" ht="21.75" customHeight="1" x14ac:dyDescent="0.25">
      <c r="B178" s="1047" t="s">
        <v>138</v>
      </c>
      <c r="C178" s="1047"/>
      <c r="D178" s="1047"/>
      <c r="E178" s="1047"/>
      <c r="F178" s="1047"/>
      <c r="G178" s="1047"/>
      <c r="H178" s="1047"/>
      <c r="I178" s="1047"/>
      <c r="J178" s="1047"/>
    </row>
    <row r="179" spans="1:11" ht="18.75" customHeight="1" x14ac:dyDescent="0.25">
      <c r="A179" s="994" t="s">
        <v>106</v>
      </c>
      <c r="B179" s="996" t="s">
        <v>79</v>
      </c>
      <c r="C179" s="997"/>
      <c r="D179" s="998"/>
      <c r="E179" s="1002" t="s">
        <v>84</v>
      </c>
      <c r="F179" s="1003" t="s">
        <v>34</v>
      </c>
      <c r="G179" s="1004" t="s">
        <v>112</v>
      </c>
      <c r="H179" s="1005" t="s">
        <v>104</v>
      </c>
      <c r="I179" s="1005"/>
      <c r="J179" s="1005"/>
    </row>
    <row r="180" spans="1:11" ht="15.75" x14ac:dyDescent="0.25">
      <c r="A180" s="995"/>
      <c r="B180" s="999"/>
      <c r="C180" s="1000"/>
      <c r="D180" s="1001"/>
      <c r="E180" s="1002"/>
      <c r="F180" s="1003"/>
      <c r="G180" s="1004"/>
      <c r="H180" s="46">
        <f>H14</f>
        <v>2022</v>
      </c>
      <c r="I180" s="46">
        <f t="shared" ref="I180:J180" si="35">I14</f>
        <v>2023</v>
      </c>
      <c r="J180" s="46">
        <f t="shared" si="35"/>
        <v>2024</v>
      </c>
    </row>
    <row r="181" spans="1:11" x14ac:dyDescent="0.25">
      <c r="A181" s="64">
        <v>1</v>
      </c>
      <c r="B181" s="1006">
        <v>2</v>
      </c>
      <c r="C181" s="1006"/>
      <c r="D181" s="1006"/>
      <c r="E181" s="65">
        <v>3</v>
      </c>
      <c r="F181" s="65">
        <v>4</v>
      </c>
      <c r="G181" s="65">
        <v>5</v>
      </c>
      <c r="H181" s="95">
        <v>6</v>
      </c>
      <c r="I181" s="95">
        <v>7</v>
      </c>
      <c r="J181" s="95">
        <v>8</v>
      </c>
    </row>
    <row r="182" spans="1:11" ht="15.75" x14ac:dyDescent="0.25">
      <c r="A182" s="75"/>
      <c r="B182" s="984" t="s">
        <v>667</v>
      </c>
      <c r="C182" s="984"/>
      <c r="D182" s="984"/>
      <c r="E182" s="71" t="s">
        <v>96</v>
      </c>
      <c r="F182" s="52">
        <v>9</v>
      </c>
      <c r="G182" s="47">
        <f t="shared" ref="G182:G204" si="36">H182/F182</f>
        <v>35658.333333333336</v>
      </c>
      <c r="H182" s="47">
        <v>320925</v>
      </c>
      <c r="I182" s="47">
        <v>320925</v>
      </c>
      <c r="J182" s="47">
        <v>320925</v>
      </c>
      <c r="K182" s="49"/>
    </row>
    <row r="183" spans="1:11" ht="15.75" x14ac:dyDescent="0.25">
      <c r="A183" s="75"/>
      <c r="B183" s="984" t="s">
        <v>668</v>
      </c>
      <c r="C183" s="984"/>
      <c r="D183" s="984"/>
      <c r="E183" s="71" t="s">
        <v>96</v>
      </c>
      <c r="F183" s="52">
        <v>9</v>
      </c>
      <c r="G183" s="47">
        <f>H183/F183</f>
        <v>64788.888888888891</v>
      </c>
      <c r="H183" s="47">
        <v>583100</v>
      </c>
      <c r="I183" s="47">
        <v>583100</v>
      </c>
      <c r="J183" s="47">
        <v>583100</v>
      </c>
      <c r="K183" s="49"/>
    </row>
    <row r="184" spans="1:11" ht="15.75" x14ac:dyDescent="0.25">
      <c r="A184" s="75"/>
      <c r="B184" s="954" t="s">
        <v>669</v>
      </c>
      <c r="C184" s="955"/>
      <c r="D184" s="1127"/>
      <c r="E184" s="71" t="s">
        <v>96</v>
      </c>
      <c r="F184" s="52">
        <v>2</v>
      </c>
      <c r="G184" s="47">
        <f t="shared" si="36"/>
        <v>1500</v>
      </c>
      <c r="H184" s="47">
        <v>3000</v>
      </c>
      <c r="I184" s="47">
        <v>0</v>
      </c>
      <c r="J184" s="47">
        <v>0</v>
      </c>
      <c r="K184" s="49"/>
    </row>
    <row r="185" spans="1:11" ht="15.75" hidden="1" x14ac:dyDescent="0.25">
      <c r="A185" s="75"/>
      <c r="B185" s="920"/>
      <c r="C185" s="921"/>
      <c r="D185" s="922"/>
      <c r="E185" s="71" t="s">
        <v>616</v>
      </c>
      <c r="F185" s="52"/>
      <c r="G185" s="47" t="e">
        <f>H185/F185</f>
        <v>#DIV/0!</v>
      </c>
      <c r="H185" s="47"/>
      <c r="I185" s="47"/>
      <c r="J185" s="47"/>
      <c r="K185" s="49"/>
    </row>
    <row r="186" spans="1:11" ht="15.75" hidden="1" x14ac:dyDescent="0.25">
      <c r="A186" s="75"/>
      <c r="B186" s="954"/>
      <c r="C186" s="955"/>
      <c r="D186" s="1127"/>
      <c r="E186" s="71" t="s">
        <v>616</v>
      </c>
      <c r="F186" s="52"/>
      <c r="G186" s="47" t="e">
        <f t="shared" si="36"/>
        <v>#DIV/0!</v>
      </c>
      <c r="H186" s="47"/>
      <c r="I186" s="47"/>
      <c r="J186" s="47"/>
    </row>
    <row r="187" spans="1:11" ht="15.75" hidden="1" x14ac:dyDescent="0.25">
      <c r="A187" s="75"/>
      <c r="B187" s="920"/>
      <c r="C187" s="921"/>
      <c r="D187" s="922"/>
      <c r="E187" s="71" t="s">
        <v>96</v>
      </c>
      <c r="F187" s="52"/>
      <c r="G187" s="47" t="e">
        <f t="shared" si="36"/>
        <v>#DIV/0!</v>
      </c>
      <c r="H187" s="47"/>
      <c r="I187" s="47"/>
      <c r="J187" s="47"/>
      <c r="K187" s="49"/>
    </row>
    <row r="188" spans="1:11" ht="15.75" hidden="1" x14ac:dyDescent="0.25">
      <c r="A188" s="75"/>
      <c r="B188" s="920"/>
      <c r="C188" s="921"/>
      <c r="D188" s="922"/>
      <c r="E188" s="71"/>
      <c r="F188" s="52"/>
      <c r="G188" s="47" t="e">
        <f t="shared" si="36"/>
        <v>#DIV/0!</v>
      </c>
      <c r="H188" s="47"/>
      <c r="I188" s="47"/>
      <c r="J188" s="47"/>
      <c r="K188" s="49"/>
    </row>
    <row r="189" spans="1:11" ht="15.75" hidden="1" x14ac:dyDescent="0.25">
      <c r="A189" s="75"/>
      <c r="B189" s="984"/>
      <c r="C189" s="984"/>
      <c r="D189" s="984"/>
      <c r="E189" s="71"/>
      <c r="F189" s="52"/>
      <c r="G189" s="47" t="e">
        <f t="shared" si="36"/>
        <v>#DIV/0!</v>
      </c>
      <c r="H189" s="47"/>
      <c r="I189" s="47"/>
      <c r="J189" s="47"/>
      <c r="K189" s="49"/>
    </row>
    <row r="190" spans="1:11" ht="15.75" hidden="1" x14ac:dyDescent="0.25">
      <c r="A190" s="75"/>
      <c r="B190" s="954"/>
      <c r="C190" s="955"/>
      <c r="D190" s="955"/>
      <c r="E190" s="71"/>
      <c r="F190" s="52"/>
      <c r="G190" s="47" t="e">
        <f t="shared" si="36"/>
        <v>#DIV/0!</v>
      </c>
      <c r="H190" s="47"/>
      <c r="I190" s="47"/>
      <c r="J190" s="47"/>
      <c r="K190" s="49"/>
    </row>
    <row r="191" spans="1:11" ht="15.75" hidden="1" x14ac:dyDescent="0.25">
      <c r="A191" s="75"/>
      <c r="B191" s="954"/>
      <c r="C191" s="955"/>
      <c r="D191" s="1127"/>
      <c r="E191" s="71"/>
      <c r="F191" s="52"/>
      <c r="G191" s="47" t="e">
        <f t="shared" si="36"/>
        <v>#DIV/0!</v>
      </c>
      <c r="H191" s="47"/>
      <c r="I191" s="47"/>
      <c r="J191" s="47"/>
    </row>
    <row r="192" spans="1:11" ht="15.75" hidden="1" x14ac:dyDescent="0.25">
      <c r="A192" s="75"/>
      <c r="B192" s="920"/>
      <c r="C192" s="921"/>
      <c r="D192" s="922"/>
      <c r="E192" s="71"/>
      <c r="F192" s="52"/>
      <c r="G192" s="47" t="e">
        <f t="shared" si="36"/>
        <v>#DIV/0!</v>
      </c>
      <c r="H192" s="47"/>
      <c r="I192" s="47"/>
      <c r="J192" s="47"/>
    </row>
    <row r="193" spans="1:10" ht="15.75" hidden="1" x14ac:dyDescent="0.25">
      <c r="A193" s="75"/>
      <c r="B193" s="920"/>
      <c r="C193" s="921"/>
      <c r="D193" s="922"/>
      <c r="E193" s="71" t="s">
        <v>96</v>
      </c>
      <c r="F193" s="52"/>
      <c r="G193" s="47" t="e">
        <f>B223=H193/F193</f>
        <v>#DIV/0!</v>
      </c>
      <c r="H193" s="47"/>
      <c r="I193" s="47"/>
      <c r="J193" s="47"/>
    </row>
    <row r="194" spans="1:10" ht="15.75" hidden="1" x14ac:dyDescent="0.25">
      <c r="A194" s="75"/>
      <c r="B194" s="920"/>
      <c r="C194" s="921"/>
      <c r="D194" s="922"/>
      <c r="E194" s="71"/>
      <c r="F194" s="52"/>
      <c r="G194" s="47" t="e">
        <f t="shared" si="36"/>
        <v>#DIV/0!</v>
      </c>
      <c r="H194" s="47"/>
      <c r="I194" s="47"/>
      <c r="J194" s="47"/>
    </row>
    <row r="195" spans="1:10" ht="15.75" hidden="1" x14ac:dyDescent="0.25">
      <c r="A195" s="75"/>
      <c r="B195" s="962"/>
      <c r="C195" s="962"/>
      <c r="D195" s="962"/>
      <c r="E195" s="71"/>
      <c r="F195" s="52"/>
      <c r="G195" s="47" t="e">
        <f t="shared" si="36"/>
        <v>#DIV/0!</v>
      </c>
      <c r="H195" s="47"/>
      <c r="I195" s="47"/>
      <c r="J195" s="47"/>
    </row>
    <row r="196" spans="1:10" ht="15.75" hidden="1" x14ac:dyDescent="0.25">
      <c r="A196" s="75"/>
      <c r="B196" s="962"/>
      <c r="C196" s="962"/>
      <c r="D196" s="962"/>
      <c r="E196" s="71"/>
      <c r="F196" s="52"/>
      <c r="G196" s="47" t="e">
        <f t="shared" si="36"/>
        <v>#DIV/0!</v>
      </c>
      <c r="H196" s="47"/>
      <c r="I196" s="47"/>
      <c r="J196" s="47"/>
    </row>
    <row r="197" spans="1:10" ht="15.75" hidden="1" x14ac:dyDescent="0.25">
      <c r="A197" s="75"/>
      <c r="B197" s="962"/>
      <c r="C197" s="962"/>
      <c r="D197" s="962"/>
      <c r="E197" s="71"/>
      <c r="F197" s="52"/>
      <c r="G197" s="47" t="e">
        <f t="shared" si="36"/>
        <v>#DIV/0!</v>
      </c>
      <c r="H197" s="47"/>
      <c r="I197" s="47"/>
      <c r="J197" s="47"/>
    </row>
    <row r="198" spans="1:10" ht="15.75" hidden="1" x14ac:dyDescent="0.25">
      <c r="A198" s="75"/>
      <c r="B198" s="962"/>
      <c r="C198" s="962"/>
      <c r="D198" s="962"/>
      <c r="E198" s="71"/>
      <c r="F198" s="52"/>
      <c r="G198" s="47" t="e">
        <f t="shared" si="36"/>
        <v>#DIV/0!</v>
      </c>
      <c r="H198" s="47"/>
      <c r="I198" s="47"/>
      <c r="J198" s="47"/>
    </row>
    <row r="199" spans="1:10" ht="15.75" hidden="1" x14ac:dyDescent="0.25">
      <c r="A199" s="75"/>
      <c r="B199" s="962"/>
      <c r="C199" s="962"/>
      <c r="D199" s="962"/>
      <c r="E199" s="71"/>
      <c r="F199" s="52"/>
      <c r="G199" s="47" t="e">
        <f t="shared" si="36"/>
        <v>#DIV/0!</v>
      </c>
      <c r="H199" s="47"/>
      <c r="I199" s="47"/>
      <c r="J199" s="47"/>
    </row>
    <row r="200" spans="1:10" ht="15.75" hidden="1" x14ac:dyDescent="0.25">
      <c r="A200" s="75"/>
      <c r="B200" s="962"/>
      <c r="C200" s="962"/>
      <c r="D200" s="962"/>
      <c r="E200" s="71"/>
      <c r="F200" s="52"/>
      <c r="G200" s="47" t="e">
        <f t="shared" si="36"/>
        <v>#DIV/0!</v>
      </c>
      <c r="H200" s="47"/>
      <c r="I200" s="47"/>
      <c r="J200" s="47"/>
    </row>
    <row r="201" spans="1:10" ht="15.75" hidden="1" x14ac:dyDescent="0.25">
      <c r="A201" s="75"/>
      <c r="B201" s="983"/>
      <c r="C201" s="983"/>
      <c r="D201" s="983"/>
      <c r="E201" s="71"/>
      <c r="F201" s="52"/>
      <c r="G201" s="47" t="e">
        <f t="shared" si="36"/>
        <v>#DIV/0!</v>
      </c>
      <c r="H201" s="47"/>
      <c r="I201" s="47"/>
      <c r="J201" s="47"/>
    </row>
    <row r="202" spans="1:10" ht="15.75" hidden="1" x14ac:dyDescent="0.25">
      <c r="A202" s="75"/>
      <c r="B202" s="883"/>
      <c r="C202" s="884"/>
      <c r="D202" s="885"/>
      <c r="E202" s="71"/>
      <c r="F202" s="52"/>
      <c r="G202" s="47" t="e">
        <f t="shared" si="36"/>
        <v>#DIV/0!</v>
      </c>
      <c r="H202" s="47"/>
      <c r="I202" s="47"/>
      <c r="J202" s="47"/>
    </row>
    <row r="203" spans="1:10" ht="15.75" hidden="1" x14ac:dyDescent="0.25">
      <c r="A203" s="75"/>
      <c r="B203" s="883"/>
      <c r="C203" s="884"/>
      <c r="D203" s="885"/>
      <c r="E203" s="71"/>
      <c r="F203" s="52"/>
      <c r="G203" s="47" t="e">
        <f t="shared" si="36"/>
        <v>#DIV/0!</v>
      </c>
      <c r="H203" s="47"/>
      <c r="I203" s="47"/>
      <c r="J203" s="47"/>
    </row>
    <row r="204" spans="1:10" ht="15.75" hidden="1" x14ac:dyDescent="0.25">
      <c r="A204" s="75"/>
      <c r="B204" s="983"/>
      <c r="C204" s="983"/>
      <c r="D204" s="983"/>
      <c r="E204" s="71"/>
      <c r="F204" s="52"/>
      <c r="G204" s="47" t="e">
        <f t="shared" si="36"/>
        <v>#DIV/0!</v>
      </c>
      <c r="H204" s="47"/>
      <c r="I204" s="47"/>
      <c r="J204" s="47"/>
    </row>
    <row r="205" spans="1:10" ht="15.75" hidden="1" x14ac:dyDescent="0.25">
      <c r="A205" s="75"/>
      <c r="B205" s="883"/>
      <c r="C205" s="884"/>
      <c r="D205" s="885"/>
      <c r="E205" s="71"/>
      <c r="F205" s="52"/>
      <c r="G205" s="47" t="e">
        <f t="shared" ref="G205:G206" si="37">H205/F205</f>
        <v>#DIV/0!</v>
      </c>
      <c r="H205" s="47"/>
      <c r="I205" s="47"/>
      <c r="J205" s="47"/>
    </row>
    <row r="206" spans="1:10" ht="15.75" hidden="1" x14ac:dyDescent="0.25">
      <c r="A206" s="219"/>
      <c r="B206" s="883"/>
      <c r="C206" s="884"/>
      <c r="D206" s="885"/>
      <c r="E206" s="387"/>
      <c r="F206" s="220"/>
      <c r="G206" s="47" t="e">
        <f t="shared" si="37"/>
        <v>#DIV/0!</v>
      </c>
      <c r="H206" s="47"/>
      <c r="I206" s="47"/>
      <c r="J206" s="47"/>
    </row>
    <row r="207" spans="1:10" ht="15.75" x14ac:dyDescent="0.25">
      <c r="A207" s="970" t="s">
        <v>66</v>
      </c>
      <c r="B207" s="971"/>
      <c r="C207" s="971"/>
      <c r="D207" s="971"/>
      <c r="E207" s="971"/>
      <c r="F207" s="971"/>
      <c r="G207" s="972"/>
      <c r="H207" s="86">
        <f>SUM(H182:H206)</f>
        <v>907025</v>
      </c>
      <c r="I207" s="86">
        <f t="shared" ref="I207:J207" si="38">SUM(I182:I206)</f>
        <v>904025</v>
      </c>
      <c r="J207" s="86">
        <f t="shared" si="38"/>
        <v>904025</v>
      </c>
    </row>
    <row r="208" spans="1:10" hidden="1" x14ac:dyDescent="0.25"/>
    <row r="209" spans="1:10" ht="15.75" hidden="1" x14ac:dyDescent="0.25">
      <c r="B209" s="1047" t="s">
        <v>142</v>
      </c>
      <c r="C209" s="1047"/>
      <c r="D209" s="1047"/>
      <c r="E209" s="1047"/>
      <c r="F209" s="1047"/>
      <c r="G209" s="1047"/>
      <c r="H209" s="1047"/>
      <c r="I209" s="1047"/>
      <c r="J209" s="1047"/>
    </row>
    <row r="210" spans="1:10" ht="15.75" hidden="1" x14ac:dyDescent="0.25">
      <c r="A210" s="994" t="s">
        <v>106</v>
      </c>
      <c r="B210" s="996" t="s">
        <v>79</v>
      </c>
      <c r="C210" s="997"/>
      <c r="D210" s="998"/>
      <c r="E210" s="1002" t="s">
        <v>84</v>
      </c>
      <c r="F210" s="1003" t="s">
        <v>34</v>
      </c>
      <c r="G210" s="1004" t="s">
        <v>112</v>
      </c>
      <c r="H210" s="1005" t="s">
        <v>104</v>
      </c>
      <c r="I210" s="1005"/>
      <c r="J210" s="1005"/>
    </row>
    <row r="211" spans="1:10" ht="15.75" hidden="1" x14ac:dyDescent="0.25">
      <c r="A211" s="995"/>
      <c r="B211" s="999"/>
      <c r="C211" s="1000"/>
      <c r="D211" s="1001"/>
      <c r="E211" s="1002"/>
      <c r="F211" s="1003"/>
      <c r="G211" s="1004"/>
      <c r="H211" s="46">
        <f>H14</f>
        <v>2022</v>
      </c>
      <c r="I211" s="46">
        <f t="shared" ref="I211:J211" si="39">I14</f>
        <v>2023</v>
      </c>
      <c r="J211" s="46">
        <f t="shared" si="39"/>
        <v>2024</v>
      </c>
    </row>
    <row r="212" spans="1:10" hidden="1" x14ac:dyDescent="0.25">
      <c r="A212" s="64">
        <v>1</v>
      </c>
      <c r="B212" s="1006">
        <v>2</v>
      </c>
      <c r="C212" s="1006"/>
      <c r="D212" s="1006"/>
      <c r="E212" s="65">
        <v>3</v>
      </c>
      <c r="F212" s="65">
        <v>4</v>
      </c>
      <c r="G212" s="65">
        <v>5</v>
      </c>
      <c r="H212" s="95">
        <v>6</v>
      </c>
      <c r="I212" s="95">
        <v>7</v>
      </c>
      <c r="J212" s="95">
        <v>8</v>
      </c>
    </row>
    <row r="213" spans="1:10" s="107" customFormat="1" ht="15.75" hidden="1" x14ac:dyDescent="0.25">
      <c r="A213" s="323">
        <v>1</v>
      </c>
      <c r="B213" s="1109" t="s">
        <v>143</v>
      </c>
      <c r="C213" s="1110"/>
      <c r="D213" s="1111"/>
      <c r="E213" s="88" t="s">
        <v>118</v>
      </c>
      <c r="F213" s="89" t="s">
        <v>118</v>
      </c>
      <c r="G213" s="90" t="s">
        <v>118</v>
      </c>
      <c r="H213" s="90" t="s">
        <v>118</v>
      </c>
      <c r="I213" s="90" t="s">
        <v>118</v>
      </c>
      <c r="J213" s="90" t="s">
        <v>118</v>
      </c>
    </row>
    <row r="214" spans="1:10" ht="15.75" hidden="1" x14ac:dyDescent="0.25">
      <c r="A214" s="75"/>
      <c r="B214" s="883"/>
      <c r="C214" s="884"/>
      <c r="D214" s="885"/>
      <c r="E214" s="71" t="s">
        <v>97</v>
      </c>
      <c r="F214" s="76"/>
      <c r="G214" s="47" t="e">
        <f t="shared" ref="G214:G219" si="40">H214/F214</f>
        <v>#DIV/0!</v>
      </c>
      <c r="H214" s="47"/>
      <c r="I214" s="47"/>
      <c r="J214" s="47"/>
    </row>
    <row r="215" spans="1:10" ht="15.75" hidden="1" x14ac:dyDescent="0.25">
      <c r="A215" s="75"/>
      <c r="B215" s="883"/>
      <c r="C215" s="884"/>
      <c r="D215" s="885"/>
      <c r="E215" s="71"/>
      <c r="F215" s="76"/>
      <c r="G215" s="47" t="e">
        <f t="shared" si="40"/>
        <v>#DIV/0!</v>
      </c>
      <c r="H215" s="47"/>
      <c r="I215" s="47"/>
      <c r="J215" s="47"/>
    </row>
    <row r="216" spans="1:10" ht="15.75" hidden="1" x14ac:dyDescent="0.25">
      <c r="A216" s="75"/>
      <c r="B216" s="883"/>
      <c r="C216" s="884"/>
      <c r="D216" s="885"/>
      <c r="E216" s="71"/>
      <c r="F216" s="76"/>
      <c r="G216" s="47" t="e">
        <f t="shared" si="40"/>
        <v>#DIV/0!</v>
      </c>
      <c r="H216" s="47"/>
      <c r="I216" s="47"/>
      <c r="J216" s="47"/>
    </row>
    <row r="217" spans="1:10" ht="15.75" hidden="1" x14ac:dyDescent="0.25">
      <c r="A217" s="75"/>
      <c r="B217" s="883"/>
      <c r="C217" s="884"/>
      <c r="D217" s="885"/>
      <c r="E217" s="71"/>
      <c r="F217" s="76"/>
      <c r="G217" s="47" t="e">
        <f>H217/F217</f>
        <v>#DIV/0!</v>
      </c>
      <c r="H217" s="47"/>
      <c r="I217" s="47"/>
      <c r="J217" s="47"/>
    </row>
    <row r="218" spans="1:10" ht="15.75" hidden="1" x14ac:dyDescent="0.25">
      <c r="A218" s="75"/>
      <c r="B218" s="883"/>
      <c r="C218" s="884"/>
      <c r="D218" s="885"/>
      <c r="E218" s="71"/>
      <c r="F218" s="52"/>
      <c r="G218" s="47" t="e">
        <f t="shared" si="40"/>
        <v>#DIV/0!</v>
      </c>
      <c r="H218" s="47"/>
      <c r="I218" s="47"/>
      <c r="J218" s="47"/>
    </row>
    <row r="219" spans="1:10" ht="15.75" hidden="1" x14ac:dyDescent="0.25">
      <c r="A219" s="75"/>
      <c r="B219" s="983"/>
      <c r="C219" s="983"/>
      <c r="D219" s="983"/>
      <c r="E219" s="71"/>
      <c r="F219" s="52"/>
      <c r="G219" s="47" t="e">
        <f t="shared" si="40"/>
        <v>#DIV/0!</v>
      </c>
      <c r="H219" s="47"/>
      <c r="I219" s="47"/>
      <c r="J219" s="47"/>
    </row>
    <row r="220" spans="1:10" s="107" customFormat="1" ht="15.75" hidden="1" x14ac:dyDescent="0.25">
      <c r="A220" s="970" t="s">
        <v>70</v>
      </c>
      <c r="B220" s="971"/>
      <c r="C220" s="971"/>
      <c r="D220" s="971"/>
      <c r="E220" s="971"/>
      <c r="F220" s="971"/>
      <c r="G220" s="972"/>
      <c r="H220" s="86">
        <f>SUM(H213:H219)</f>
        <v>0</v>
      </c>
      <c r="I220" s="86">
        <f>SUM(I213:I219)</f>
        <v>0</v>
      </c>
      <c r="J220" s="86">
        <f>SUM(J213:J219)</f>
        <v>0</v>
      </c>
    </row>
    <row r="221" spans="1:10" hidden="1" x14ac:dyDescent="0.25"/>
    <row r="222" spans="1:10" ht="22.5" hidden="1" customHeight="1" x14ac:dyDescent="0.25">
      <c r="B222" s="1047" t="s">
        <v>148</v>
      </c>
      <c r="C222" s="1047"/>
      <c r="D222" s="1047"/>
      <c r="E222" s="1047"/>
      <c r="F222" s="1047"/>
      <c r="G222" s="1047"/>
      <c r="H222" s="1047"/>
      <c r="I222" s="1047"/>
      <c r="J222" s="1047"/>
    </row>
    <row r="223" spans="1:10" ht="18" hidden="1" customHeight="1" x14ac:dyDescent="0.25">
      <c r="A223" s="994" t="s">
        <v>106</v>
      </c>
      <c r="B223" s="996" t="s">
        <v>79</v>
      </c>
      <c r="C223" s="997"/>
      <c r="D223" s="998"/>
      <c r="E223" s="1002" t="s">
        <v>84</v>
      </c>
      <c r="F223" s="1003" t="s">
        <v>34</v>
      </c>
      <c r="G223" s="1004" t="s">
        <v>112</v>
      </c>
      <c r="H223" s="1005" t="s">
        <v>104</v>
      </c>
      <c r="I223" s="1005"/>
      <c r="J223" s="1005"/>
    </row>
    <row r="224" spans="1:10" ht="17.25" hidden="1" customHeight="1" x14ac:dyDescent="0.25">
      <c r="A224" s="995"/>
      <c r="B224" s="999"/>
      <c r="C224" s="1000"/>
      <c r="D224" s="1001"/>
      <c r="E224" s="1002"/>
      <c r="F224" s="1003"/>
      <c r="G224" s="1004"/>
      <c r="H224" s="46">
        <f>H14</f>
        <v>2022</v>
      </c>
      <c r="I224" s="46">
        <f t="shared" ref="I224:J224" si="41">I14</f>
        <v>2023</v>
      </c>
      <c r="J224" s="46">
        <f t="shared" si="41"/>
        <v>2024</v>
      </c>
    </row>
    <row r="225" spans="1:18" ht="13.5" hidden="1" customHeight="1" x14ac:dyDescent="0.25">
      <c r="A225" s="64">
        <v>1</v>
      </c>
      <c r="B225" s="1006">
        <v>2</v>
      </c>
      <c r="C225" s="1006"/>
      <c r="D225" s="1006"/>
      <c r="E225" s="65">
        <v>3</v>
      </c>
      <c r="F225" s="65">
        <v>4</v>
      </c>
      <c r="G225" s="65">
        <v>5</v>
      </c>
      <c r="H225" s="95">
        <v>6</v>
      </c>
      <c r="I225" s="95">
        <v>7</v>
      </c>
      <c r="J225" s="95">
        <v>8</v>
      </c>
    </row>
    <row r="226" spans="1:18" ht="15.75" hidden="1" customHeight="1" x14ac:dyDescent="0.25">
      <c r="A226" s="75"/>
      <c r="B226" s="1103"/>
      <c r="C226" s="1104"/>
      <c r="D226" s="1105"/>
      <c r="E226" s="71" t="s">
        <v>97</v>
      </c>
      <c r="F226" s="52"/>
      <c r="G226" s="47" t="e">
        <f t="shared" ref="G226:G271" si="42">H226/F226</f>
        <v>#DIV/0!</v>
      </c>
      <c r="H226" s="53"/>
      <c r="I226" s="47"/>
      <c r="J226" s="47"/>
    </row>
    <row r="227" spans="1:18" ht="15.75" hidden="1" customHeight="1" x14ac:dyDescent="0.25">
      <c r="A227" s="75"/>
      <c r="B227" s="1103"/>
      <c r="C227" s="1104"/>
      <c r="D227" s="1105"/>
      <c r="E227" s="71" t="s">
        <v>97</v>
      </c>
      <c r="F227" s="52"/>
      <c r="G227" s="47" t="e">
        <f t="shared" si="42"/>
        <v>#DIV/0!</v>
      </c>
      <c r="H227" s="53"/>
      <c r="I227" s="47"/>
      <c r="J227" s="47"/>
    </row>
    <row r="228" spans="1:18" ht="32.25" hidden="1" customHeight="1" x14ac:dyDescent="0.25">
      <c r="A228" s="75"/>
      <c r="B228" s="1103"/>
      <c r="C228" s="1104"/>
      <c r="D228" s="1105"/>
      <c r="E228" s="71" t="s">
        <v>97</v>
      </c>
      <c r="F228" s="52"/>
      <c r="G228" s="47" t="e">
        <f t="shared" si="42"/>
        <v>#DIV/0!</v>
      </c>
      <c r="H228" s="53"/>
      <c r="I228" s="47"/>
      <c r="J228" s="47"/>
    </row>
    <row r="229" spans="1:18" ht="15.75" hidden="1" x14ac:dyDescent="0.25">
      <c r="A229" s="75"/>
      <c r="B229" s="1103"/>
      <c r="C229" s="1104"/>
      <c r="D229" s="1105"/>
      <c r="E229" s="71" t="s">
        <v>97</v>
      </c>
      <c r="F229" s="52"/>
      <c r="G229" s="47" t="e">
        <f t="shared" si="42"/>
        <v>#DIV/0!</v>
      </c>
      <c r="H229" s="53"/>
      <c r="I229" s="47"/>
      <c r="J229" s="47"/>
    </row>
    <row r="230" spans="1:18" ht="15.75" hidden="1" x14ac:dyDescent="0.25">
      <c r="A230" s="75"/>
      <c r="B230" s="1103"/>
      <c r="C230" s="1104"/>
      <c r="D230" s="1105"/>
      <c r="E230" s="71" t="s">
        <v>97</v>
      </c>
      <c r="F230" s="52"/>
      <c r="G230" s="47" t="e">
        <f t="shared" si="42"/>
        <v>#DIV/0!</v>
      </c>
      <c r="H230" s="53"/>
      <c r="I230" s="47"/>
      <c r="J230" s="47"/>
    </row>
    <row r="231" spans="1:18" ht="15.75" hidden="1" x14ac:dyDescent="0.25">
      <c r="A231" s="75"/>
      <c r="B231" s="1103"/>
      <c r="C231" s="1104"/>
      <c r="D231" s="1105"/>
      <c r="E231" s="71" t="s">
        <v>97</v>
      </c>
      <c r="F231" s="52"/>
      <c r="G231" s="47" t="e">
        <f t="shared" si="42"/>
        <v>#DIV/0!</v>
      </c>
      <c r="H231" s="53"/>
      <c r="I231" s="47"/>
      <c r="J231" s="47"/>
    </row>
    <row r="232" spans="1:18" ht="15.75" hidden="1" x14ac:dyDescent="0.25">
      <c r="A232" s="75"/>
      <c r="B232" s="1103"/>
      <c r="C232" s="1104"/>
      <c r="D232" s="1105"/>
      <c r="E232" s="71" t="s">
        <v>97</v>
      </c>
      <c r="F232" s="52"/>
      <c r="G232" s="47" t="e">
        <f t="shared" si="42"/>
        <v>#DIV/0!</v>
      </c>
      <c r="H232" s="53"/>
      <c r="I232" s="47"/>
      <c r="J232" s="47"/>
    </row>
    <row r="233" spans="1:18" ht="15.75" hidden="1" x14ac:dyDescent="0.25">
      <c r="A233" s="75"/>
      <c r="B233" s="1103"/>
      <c r="C233" s="1104"/>
      <c r="D233" s="1105"/>
      <c r="E233" s="71" t="s">
        <v>97</v>
      </c>
      <c r="F233" s="536"/>
      <c r="G233" s="47" t="e">
        <f t="shared" si="42"/>
        <v>#DIV/0!</v>
      </c>
      <c r="H233" s="53"/>
      <c r="I233" s="47"/>
      <c r="J233" s="47"/>
    </row>
    <row r="234" spans="1:18" ht="15.75" hidden="1" x14ac:dyDescent="0.25">
      <c r="A234" s="75"/>
      <c r="B234" s="1103"/>
      <c r="C234" s="1104"/>
      <c r="D234" s="1105"/>
      <c r="E234" s="71" t="s">
        <v>97</v>
      </c>
      <c r="F234" s="536"/>
      <c r="G234" s="47" t="e">
        <f t="shared" si="42"/>
        <v>#DIV/0!</v>
      </c>
      <c r="H234" s="53"/>
      <c r="I234" s="47"/>
      <c r="J234" s="47"/>
    </row>
    <row r="235" spans="1:18" ht="15.75" hidden="1" x14ac:dyDescent="0.25">
      <c r="A235" s="75"/>
      <c r="B235" s="1103"/>
      <c r="C235" s="1104"/>
      <c r="D235" s="1105"/>
      <c r="E235" s="71" t="s">
        <v>97</v>
      </c>
      <c r="F235" s="536"/>
      <c r="G235" s="47" t="e">
        <f t="shared" si="42"/>
        <v>#DIV/0!</v>
      </c>
      <c r="H235" s="53"/>
      <c r="I235" s="47"/>
      <c r="J235" s="47"/>
      <c r="K235" s="73"/>
      <c r="L235" s="73"/>
      <c r="M235" s="73"/>
      <c r="N235" s="73"/>
      <c r="O235" s="73"/>
      <c r="P235" s="73"/>
      <c r="Q235" s="73"/>
      <c r="R235" s="73"/>
    </row>
    <row r="236" spans="1:18" ht="33" hidden="1" customHeight="1" x14ac:dyDescent="0.25">
      <c r="A236" s="75"/>
      <c r="B236" s="1103"/>
      <c r="C236" s="1104"/>
      <c r="D236" s="1105"/>
      <c r="E236" s="71" t="s">
        <v>97</v>
      </c>
      <c r="F236" s="536"/>
      <c r="G236" s="47" t="e">
        <f t="shared" si="42"/>
        <v>#DIV/0!</v>
      </c>
      <c r="H236" s="53"/>
      <c r="I236" s="47"/>
      <c r="J236" s="47"/>
      <c r="K236" s="73"/>
      <c r="L236" s="73"/>
      <c r="M236" s="73"/>
      <c r="N236" s="73"/>
      <c r="O236" s="73"/>
      <c r="P236" s="73"/>
      <c r="Q236" s="73"/>
      <c r="R236" s="73"/>
    </row>
    <row r="237" spans="1:18" ht="34.5" hidden="1" customHeight="1" x14ac:dyDescent="0.25">
      <c r="A237" s="75"/>
      <c r="B237" s="1103"/>
      <c r="C237" s="1104"/>
      <c r="D237" s="1105"/>
      <c r="E237" s="71" t="s">
        <v>97</v>
      </c>
      <c r="F237" s="536"/>
      <c r="G237" s="47" t="e">
        <f t="shared" si="42"/>
        <v>#DIV/0!</v>
      </c>
      <c r="H237" s="53"/>
      <c r="I237" s="47"/>
      <c r="J237" s="47"/>
      <c r="K237" s="73"/>
      <c r="L237" s="73"/>
      <c r="M237" s="73"/>
      <c r="N237" s="73"/>
      <c r="O237" s="73"/>
      <c r="P237" s="73"/>
      <c r="Q237" s="73"/>
      <c r="R237" s="73"/>
    </row>
    <row r="238" spans="1:18" ht="15.75" hidden="1" x14ac:dyDescent="0.25">
      <c r="A238" s="75"/>
      <c r="B238" s="1103"/>
      <c r="C238" s="1104"/>
      <c r="D238" s="1105"/>
      <c r="E238" s="71" t="s">
        <v>97</v>
      </c>
      <c r="F238" s="536"/>
      <c r="G238" s="47" t="e">
        <f t="shared" si="42"/>
        <v>#DIV/0!</v>
      </c>
      <c r="H238" s="53"/>
      <c r="I238" s="47"/>
      <c r="J238" s="47"/>
      <c r="K238" s="73"/>
      <c r="L238" s="73"/>
      <c r="M238" s="73"/>
      <c r="N238" s="73"/>
      <c r="O238" s="73"/>
      <c r="P238" s="73"/>
      <c r="Q238" s="73"/>
      <c r="R238" s="73"/>
    </row>
    <row r="239" spans="1:18" ht="15.75" hidden="1" x14ac:dyDescent="0.25">
      <c r="A239" s="75"/>
      <c r="B239" s="1103"/>
      <c r="C239" s="1104"/>
      <c r="D239" s="1105"/>
      <c r="E239" s="71" t="s">
        <v>97</v>
      </c>
      <c r="F239" s="536"/>
      <c r="G239" s="47" t="e">
        <f t="shared" ref="G239:G268" si="43">H239/F239</f>
        <v>#DIV/0!</v>
      </c>
      <c r="H239" s="53"/>
      <c r="I239" s="47"/>
      <c r="J239" s="47"/>
      <c r="K239" s="73"/>
      <c r="L239" s="73"/>
      <c r="M239" s="73"/>
      <c r="N239" s="73"/>
      <c r="O239" s="73"/>
      <c r="P239" s="73"/>
      <c r="Q239" s="73"/>
      <c r="R239" s="73"/>
    </row>
    <row r="240" spans="1:18" ht="31.5" hidden="1" customHeight="1" x14ac:dyDescent="0.25">
      <c r="A240" s="75"/>
      <c r="B240" s="1103"/>
      <c r="C240" s="1104"/>
      <c r="D240" s="1105"/>
      <c r="E240" s="71" t="s">
        <v>97</v>
      </c>
      <c r="F240" s="536"/>
      <c r="G240" s="47" t="e">
        <f t="shared" si="43"/>
        <v>#DIV/0!</v>
      </c>
      <c r="H240" s="53"/>
      <c r="I240" s="47"/>
      <c r="J240" s="47"/>
      <c r="K240" s="73"/>
      <c r="L240" s="73"/>
      <c r="M240" s="73"/>
      <c r="N240" s="73"/>
      <c r="O240" s="73"/>
      <c r="P240" s="73"/>
      <c r="Q240" s="73"/>
      <c r="R240" s="73"/>
    </row>
    <row r="241" spans="1:18" ht="15.75" hidden="1" x14ac:dyDescent="0.25">
      <c r="A241" s="75"/>
      <c r="B241" s="1103"/>
      <c r="C241" s="1104"/>
      <c r="D241" s="1105"/>
      <c r="E241" s="71" t="s">
        <v>97</v>
      </c>
      <c r="F241" s="536"/>
      <c r="G241" s="47" t="e">
        <f t="shared" si="43"/>
        <v>#DIV/0!</v>
      </c>
      <c r="H241" s="53"/>
      <c r="I241" s="47"/>
      <c r="J241" s="47"/>
      <c r="K241" s="73"/>
      <c r="L241" s="73"/>
      <c r="M241" s="73"/>
      <c r="N241" s="73"/>
      <c r="O241" s="73"/>
      <c r="P241" s="73"/>
      <c r="Q241" s="73"/>
      <c r="R241" s="73"/>
    </row>
    <row r="242" spans="1:18" ht="15.75" hidden="1" x14ac:dyDescent="0.25">
      <c r="A242" s="75"/>
      <c r="B242" s="1103"/>
      <c r="C242" s="1104"/>
      <c r="D242" s="1105"/>
      <c r="E242" s="71" t="s">
        <v>97</v>
      </c>
      <c r="F242" s="536"/>
      <c r="G242" s="47" t="e">
        <f t="shared" si="43"/>
        <v>#DIV/0!</v>
      </c>
      <c r="H242" s="53"/>
      <c r="I242" s="47"/>
      <c r="J242" s="47"/>
      <c r="K242" s="73"/>
      <c r="L242" s="73"/>
      <c r="M242" s="73"/>
      <c r="N242" s="73"/>
      <c r="O242" s="73"/>
      <c r="P242" s="73"/>
      <c r="Q242" s="73"/>
      <c r="R242" s="73"/>
    </row>
    <row r="243" spans="1:18" ht="15.75" hidden="1" customHeight="1" x14ac:dyDescent="0.25">
      <c r="A243" s="75"/>
      <c r="B243" s="1103"/>
      <c r="C243" s="1104"/>
      <c r="D243" s="1105"/>
      <c r="E243" s="71" t="s">
        <v>97</v>
      </c>
      <c r="F243" s="536"/>
      <c r="G243" s="47" t="e">
        <f t="shared" si="43"/>
        <v>#DIV/0!</v>
      </c>
      <c r="H243" s="53"/>
      <c r="I243" s="47"/>
      <c r="J243" s="47"/>
      <c r="K243" s="73"/>
      <c r="L243" s="73"/>
      <c r="M243" s="73"/>
      <c r="N243" s="73"/>
      <c r="O243" s="73"/>
      <c r="P243" s="73"/>
      <c r="Q243" s="73"/>
      <c r="R243" s="73"/>
    </row>
    <row r="244" spans="1:18" ht="15.75" hidden="1" customHeight="1" x14ac:dyDescent="0.25">
      <c r="A244" s="75"/>
      <c r="B244" s="1103"/>
      <c r="C244" s="1104"/>
      <c r="D244" s="1105"/>
      <c r="E244" s="71" t="s">
        <v>97</v>
      </c>
      <c r="F244" s="536"/>
      <c r="G244" s="47" t="e">
        <f t="shared" si="43"/>
        <v>#DIV/0!</v>
      </c>
      <c r="H244" s="53"/>
      <c r="I244" s="47"/>
      <c r="J244" s="47"/>
      <c r="K244" s="73"/>
      <c r="L244" s="73"/>
      <c r="M244" s="73"/>
      <c r="N244" s="73"/>
      <c r="O244" s="73"/>
      <c r="P244" s="73"/>
      <c r="Q244" s="73"/>
      <c r="R244" s="73"/>
    </row>
    <row r="245" spans="1:18" ht="15.75" hidden="1" customHeight="1" x14ac:dyDescent="0.25">
      <c r="A245" s="75"/>
      <c r="B245" s="1103"/>
      <c r="C245" s="1104"/>
      <c r="D245" s="1105"/>
      <c r="E245" s="71" t="s">
        <v>97</v>
      </c>
      <c r="F245" s="536"/>
      <c r="G245" s="47" t="e">
        <f t="shared" si="43"/>
        <v>#DIV/0!</v>
      </c>
      <c r="H245" s="53"/>
      <c r="I245" s="47"/>
      <c r="J245" s="47"/>
      <c r="K245" s="73"/>
      <c r="L245" s="73"/>
      <c r="M245" s="73"/>
      <c r="N245" s="73"/>
      <c r="O245" s="73"/>
      <c r="P245" s="73"/>
      <c r="Q245" s="73"/>
      <c r="R245" s="73"/>
    </row>
    <row r="246" spans="1:18" ht="31.5" hidden="1" customHeight="1" x14ac:dyDescent="0.25">
      <c r="A246" s="75"/>
      <c r="B246" s="1103"/>
      <c r="C246" s="1104"/>
      <c r="D246" s="1105"/>
      <c r="E246" s="71" t="s">
        <v>97</v>
      </c>
      <c r="F246" s="536"/>
      <c r="G246" s="47" t="e">
        <f t="shared" si="43"/>
        <v>#DIV/0!</v>
      </c>
      <c r="H246" s="53"/>
      <c r="I246" s="47"/>
      <c r="J246" s="47"/>
      <c r="K246" s="73"/>
      <c r="L246" s="73"/>
      <c r="M246" s="73"/>
      <c r="N246" s="73"/>
      <c r="O246" s="73"/>
      <c r="P246" s="73"/>
      <c r="Q246" s="73"/>
      <c r="R246" s="73"/>
    </row>
    <row r="247" spans="1:18" ht="34.5" hidden="1" customHeight="1" x14ac:dyDescent="0.25">
      <c r="A247" s="75"/>
      <c r="B247" s="1103"/>
      <c r="C247" s="1104"/>
      <c r="D247" s="1105"/>
      <c r="E247" s="71" t="s">
        <v>97</v>
      </c>
      <c r="F247" s="536"/>
      <c r="G247" s="47" t="e">
        <f t="shared" si="43"/>
        <v>#DIV/0!</v>
      </c>
      <c r="H247" s="53"/>
      <c r="I247" s="47"/>
      <c r="J247" s="47"/>
      <c r="K247" s="73"/>
      <c r="L247" s="73"/>
      <c r="M247" s="73"/>
      <c r="N247" s="73"/>
      <c r="O247" s="73"/>
      <c r="P247" s="73"/>
      <c r="Q247" s="73"/>
      <c r="R247" s="73"/>
    </row>
    <row r="248" spans="1:18" ht="22.5" hidden="1" customHeight="1" x14ac:dyDescent="0.25">
      <c r="A248" s="75"/>
      <c r="B248" s="1103"/>
      <c r="C248" s="1104"/>
      <c r="D248" s="1105"/>
      <c r="E248" s="71" t="s">
        <v>97</v>
      </c>
      <c r="F248" s="536"/>
      <c r="G248" s="47" t="e">
        <f t="shared" si="43"/>
        <v>#DIV/0!</v>
      </c>
      <c r="H248" s="53"/>
      <c r="I248" s="47"/>
      <c r="J248" s="47"/>
      <c r="K248" s="73"/>
      <c r="L248" s="73"/>
      <c r="M248" s="73"/>
      <c r="N248" s="73"/>
      <c r="O248" s="73"/>
      <c r="P248" s="73"/>
      <c r="Q248" s="73"/>
      <c r="R248" s="73"/>
    </row>
    <row r="249" spans="1:18" ht="33.75" hidden="1" customHeight="1" x14ac:dyDescent="0.25">
      <c r="A249" s="75"/>
      <c r="B249" s="1103"/>
      <c r="C249" s="1104"/>
      <c r="D249" s="1105"/>
      <c r="E249" s="71" t="s">
        <v>97</v>
      </c>
      <c r="F249" s="536"/>
      <c r="G249" s="47" t="e">
        <f t="shared" si="43"/>
        <v>#DIV/0!</v>
      </c>
      <c r="H249" s="53"/>
      <c r="I249" s="47"/>
      <c r="J249" s="47"/>
      <c r="K249" s="73"/>
      <c r="L249" s="73"/>
      <c r="M249" s="73"/>
      <c r="N249" s="73"/>
      <c r="O249" s="73"/>
      <c r="P249" s="73"/>
      <c r="Q249" s="73"/>
      <c r="R249" s="73"/>
    </row>
    <row r="250" spans="1:18" ht="19.5" hidden="1" customHeight="1" x14ac:dyDescent="0.25">
      <c r="A250" s="75"/>
      <c r="B250" s="1103"/>
      <c r="C250" s="1104"/>
      <c r="D250" s="1105"/>
      <c r="E250" s="71" t="s">
        <v>97</v>
      </c>
      <c r="F250" s="536"/>
      <c r="G250" s="47" t="e">
        <f t="shared" si="43"/>
        <v>#DIV/0!</v>
      </c>
      <c r="H250" s="53"/>
      <c r="I250" s="47"/>
      <c r="J250" s="47"/>
      <c r="K250" s="73"/>
      <c r="L250" s="73"/>
      <c r="M250" s="73"/>
      <c r="N250" s="73"/>
      <c r="O250" s="73"/>
      <c r="P250" s="73"/>
      <c r="Q250" s="73"/>
      <c r="R250" s="73"/>
    </row>
    <row r="251" spans="1:18" ht="19.5" hidden="1" customHeight="1" x14ac:dyDescent="0.25">
      <c r="A251" s="75"/>
      <c r="B251" s="1103"/>
      <c r="C251" s="1104"/>
      <c r="D251" s="1105"/>
      <c r="E251" s="71" t="s">
        <v>97</v>
      </c>
      <c r="F251" s="536"/>
      <c r="G251" s="47" t="e">
        <f t="shared" si="43"/>
        <v>#DIV/0!</v>
      </c>
      <c r="H251" s="53"/>
      <c r="I251" s="47"/>
      <c r="J251" s="47"/>
      <c r="K251" s="73"/>
      <c r="L251" s="73"/>
      <c r="M251" s="73"/>
      <c r="N251" s="73"/>
      <c r="O251" s="73"/>
      <c r="P251" s="73"/>
      <c r="Q251" s="73"/>
      <c r="R251" s="73"/>
    </row>
    <row r="252" spans="1:18" ht="19.5" hidden="1" customHeight="1" x14ac:dyDescent="0.25">
      <c r="A252" s="75"/>
      <c r="B252" s="1103"/>
      <c r="C252" s="1104"/>
      <c r="D252" s="1105"/>
      <c r="E252" s="71"/>
      <c r="F252" s="536"/>
      <c r="G252" s="47"/>
      <c r="H252" s="53"/>
      <c r="I252" s="47"/>
      <c r="J252" s="47"/>
      <c r="K252" s="73"/>
      <c r="L252" s="73"/>
      <c r="M252" s="73"/>
      <c r="N252" s="73"/>
      <c r="O252" s="73"/>
      <c r="P252" s="73"/>
      <c r="Q252" s="73"/>
      <c r="R252" s="73"/>
    </row>
    <row r="253" spans="1:18" ht="19.5" hidden="1" customHeight="1" x14ac:dyDescent="0.25">
      <c r="A253" s="75"/>
      <c r="B253" s="1103"/>
      <c r="C253" s="1104"/>
      <c r="D253" s="1105"/>
      <c r="E253" s="71"/>
      <c r="F253" s="536"/>
      <c r="G253" s="47"/>
      <c r="H253" s="53"/>
      <c r="I253" s="47"/>
      <c r="J253" s="47"/>
      <c r="K253" s="73"/>
      <c r="L253" s="73"/>
      <c r="M253" s="73"/>
      <c r="N253" s="73"/>
      <c r="O253" s="73"/>
      <c r="P253" s="73"/>
      <c r="Q253" s="73"/>
      <c r="R253" s="73"/>
    </row>
    <row r="254" spans="1:18" ht="19.5" hidden="1" customHeight="1" x14ac:dyDescent="0.25">
      <c r="A254" s="75"/>
      <c r="B254" s="1103"/>
      <c r="C254" s="1104"/>
      <c r="D254" s="1105"/>
      <c r="E254" s="71"/>
      <c r="F254" s="536"/>
      <c r="G254" s="47"/>
      <c r="H254" s="53"/>
      <c r="I254" s="47"/>
      <c r="J254" s="47"/>
      <c r="K254" s="73"/>
      <c r="L254" s="73"/>
      <c r="M254" s="73"/>
      <c r="N254" s="73"/>
      <c r="O254" s="73"/>
      <c r="P254" s="73"/>
      <c r="Q254" s="73"/>
      <c r="R254" s="73"/>
    </row>
    <row r="255" spans="1:18" ht="19.5" hidden="1" customHeight="1" x14ac:dyDescent="0.25">
      <c r="A255" s="75"/>
      <c r="B255" s="889"/>
      <c r="C255" s="890"/>
      <c r="D255" s="891"/>
      <c r="E255" s="71" t="s">
        <v>97</v>
      </c>
      <c r="F255" s="52"/>
      <c r="G255" s="47" t="e">
        <f t="shared" ref="G255:G257" si="44">H255/F255</f>
        <v>#DIV/0!</v>
      </c>
      <c r="H255" s="47"/>
      <c r="I255" s="47"/>
      <c r="J255" s="47"/>
      <c r="K255" s="73"/>
      <c r="L255" s="73"/>
      <c r="M255" s="73"/>
      <c r="N255" s="73"/>
      <c r="O255" s="73"/>
      <c r="P255" s="73"/>
      <c r="Q255" s="73"/>
      <c r="R255" s="73"/>
    </row>
    <row r="256" spans="1:18" ht="19.5" hidden="1" customHeight="1" x14ac:dyDescent="0.25">
      <c r="A256" s="75"/>
      <c r="B256" s="889"/>
      <c r="C256" s="890"/>
      <c r="D256" s="891"/>
      <c r="E256" s="71" t="s">
        <v>97</v>
      </c>
      <c r="F256" s="52"/>
      <c r="G256" s="47" t="e">
        <f t="shared" si="44"/>
        <v>#DIV/0!</v>
      </c>
      <c r="H256" s="47"/>
      <c r="I256" s="47"/>
      <c r="J256" s="47"/>
      <c r="K256" s="73"/>
      <c r="L256" s="73"/>
      <c r="M256" s="73"/>
      <c r="N256" s="73"/>
      <c r="O256" s="73"/>
      <c r="P256" s="73"/>
      <c r="Q256" s="73"/>
      <c r="R256" s="73"/>
    </row>
    <row r="257" spans="1:18" ht="19.5" hidden="1" customHeight="1" x14ac:dyDescent="0.25">
      <c r="A257" s="75"/>
      <c r="B257" s="889"/>
      <c r="C257" s="890"/>
      <c r="D257" s="891"/>
      <c r="E257" s="71" t="s">
        <v>97</v>
      </c>
      <c r="F257" s="52"/>
      <c r="G257" s="47" t="e">
        <f t="shared" si="44"/>
        <v>#DIV/0!</v>
      </c>
      <c r="H257" s="47"/>
      <c r="I257" s="47"/>
      <c r="J257" s="47"/>
      <c r="K257" s="73"/>
      <c r="L257" s="73"/>
      <c r="M257" s="73"/>
      <c r="N257" s="73"/>
      <c r="O257" s="73"/>
      <c r="P257" s="73"/>
      <c r="Q257" s="73"/>
      <c r="R257" s="73"/>
    </row>
    <row r="258" spans="1:18" ht="0.75" hidden="1" customHeight="1" x14ac:dyDescent="0.25">
      <c r="A258" s="75"/>
      <c r="B258" s="889"/>
      <c r="C258" s="890"/>
      <c r="D258" s="891"/>
      <c r="E258" s="71" t="s">
        <v>97</v>
      </c>
      <c r="F258" s="52"/>
      <c r="G258" s="47" t="e">
        <f t="shared" ref="G258:G266" si="45">H258/F258</f>
        <v>#DIV/0!</v>
      </c>
      <c r="H258" s="47"/>
      <c r="I258" s="47"/>
      <c r="J258" s="47"/>
      <c r="K258" s="73"/>
      <c r="L258" s="73"/>
      <c r="M258" s="73"/>
      <c r="N258" s="73"/>
      <c r="O258" s="73"/>
      <c r="P258" s="73"/>
      <c r="Q258" s="73"/>
      <c r="R258" s="73"/>
    </row>
    <row r="259" spans="1:18" ht="27" hidden="1" customHeight="1" x14ac:dyDescent="0.25">
      <c r="A259" s="75"/>
      <c r="B259" s="889"/>
      <c r="C259" s="890"/>
      <c r="D259" s="891"/>
      <c r="E259" s="71" t="s">
        <v>97</v>
      </c>
      <c r="F259" s="52"/>
      <c r="G259" s="47" t="e">
        <f t="shared" si="45"/>
        <v>#DIV/0!</v>
      </c>
      <c r="H259" s="47"/>
      <c r="I259" s="47"/>
      <c r="J259" s="47"/>
      <c r="K259" s="73"/>
      <c r="L259" s="73"/>
      <c r="M259" s="73"/>
      <c r="N259" s="73"/>
      <c r="O259" s="73"/>
      <c r="P259" s="73"/>
      <c r="Q259" s="73"/>
      <c r="R259" s="73"/>
    </row>
    <row r="260" spans="1:18" ht="23.25" hidden="1" customHeight="1" x14ac:dyDescent="0.25">
      <c r="A260" s="75"/>
      <c r="B260" s="530"/>
      <c r="C260" s="531"/>
      <c r="D260" s="532"/>
      <c r="E260" s="71" t="s">
        <v>97</v>
      </c>
      <c r="F260" s="52"/>
      <c r="G260" s="47" t="e">
        <f t="shared" ref="G260:G263" si="46">H260/F260</f>
        <v>#DIV/0!</v>
      </c>
      <c r="H260" s="47"/>
      <c r="I260" s="47"/>
      <c r="J260" s="47"/>
      <c r="K260" s="73"/>
      <c r="L260" s="73"/>
      <c r="M260" s="73"/>
      <c r="N260" s="73"/>
      <c r="O260" s="73"/>
      <c r="P260" s="73"/>
      <c r="Q260" s="73"/>
      <c r="R260" s="73"/>
    </row>
    <row r="261" spans="1:18" ht="27.75" hidden="1" customHeight="1" x14ac:dyDescent="0.25">
      <c r="A261" s="75"/>
      <c r="B261" s="530"/>
      <c r="C261" s="531"/>
      <c r="D261" s="532"/>
      <c r="E261" s="71" t="s">
        <v>97</v>
      </c>
      <c r="F261" s="52"/>
      <c r="G261" s="47" t="e">
        <f t="shared" si="46"/>
        <v>#DIV/0!</v>
      </c>
      <c r="H261" s="47"/>
      <c r="I261" s="47"/>
      <c r="J261" s="47"/>
      <c r="K261" s="73"/>
      <c r="L261" s="73"/>
      <c r="M261" s="73"/>
      <c r="N261" s="73"/>
      <c r="O261" s="73"/>
      <c r="P261" s="73"/>
      <c r="Q261" s="73"/>
      <c r="R261" s="73"/>
    </row>
    <row r="262" spans="1:18" ht="26.25" hidden="1" customHeight="1" x14ac:dyDescent="0.25">
      <c r="A262" s="75"/>
      <c r="B262" s="889"/>
      <c r="C262" s="890"/>
      <c r="D262" s="891"/>
      <c r="E262" s="71" t="s">
        <v>97</v>
      </c>
      <c r="F262" s="52"/>
      <c r="G262" s="47" t="e">
        <f t="shared" si="46"/>
        <v>#DIV/0!</v>
      </c>
      <c r="H262" s="47"/>
      <c r="I262" s="47"/>
      <c r="J262" s="47"/>
      <c r="K262" s="73"/>
      <c r="L262" s="73"/>
      <c r="M262" s="73"/>
      <c r="N262" s="73"/>
      <c r="O262" s="73"/>
      <c r="P262" s="73"/>
      <c r="Q262" s="73"/>
      <c r="R262" s="73"/>
    </row>
    <row r="263" spans="1:18" ht="27" hidden="1" customHeight="1" x14ac:dyDescent="0.25">
      <c r="A263" s="75"/>
      <c r="B263" s="889"/>
      <c r="C263" s="890"/>
      <c r="D263" s="891"/>
      <c r="E263" s="71" t="s">
        <v>97</v>
      </c>
      <c r="F263" s="52"/>
      <c r="G263" s="47" t="e">
        <f t="shared" si="46"/>
        <v>#DIV/0!</v>
      </c>
      <c r="H263" s="47"/>
      <c r="I263" s="47"/>
      <c r="J263" s="47"/>
      <c r="K263" s="73"/>
      <c r="L263" s="73"/>
      <c r="M263" s="73"/>
      <c r="N263" s="73"/>
      <c r="O263" s="73"/>
      <c r="P263" s="73"/>
      <c r="Q263" s="73"/>
      <c r="R263" s="73"/>
    </row>
    <row r="264" spans="1:18" ht="30.75" hidden="1" customHeight="1" x14ac:dyDescent="0.25">
      <c r="A264" s="75"/>
      <c r="B264" s="889"/>
      <c r="C264" s="890"/>
      <c r="D264" s="891"/>
      <c r="E264" s="71" t="s">
        <v>97</v>
      </c>
      <c r="F264" s="52"/>
      <c r="G264" s="47" t="e">
        <f t="shared" si="45"/>
        <v>#DIV/0!</v>
      </c>
      <c r="H264" s="47"/>
      <c r="I264" s="47"/>
      <c r="J264" s="47"/>
      <c r="K264" s="73"/>
      <c r="L264" s="73"/>
      <c r="M264" s="73"/>
      <c r="N264" s="73"/>
      <c r="O264" s="73"/>
      <c r="P264" s="73"/>
      <c r="Q264" s="73"/>
      <c r="R264" s="73"/>
    </row>
    <row r="265" spans="1:18" ht="20.25" hidden="1" customHeight="1" x14ac:dyDescent="0.25">
      <c r="A265" s="75"/>
      <c r="B265" s="889"/>
      <c r="C265" s="890"/>
      <c r="D265" s="891"/>
      <c r="E265" s="71" t="s">
        <v>97</v>
      </c>
      <c r="F265" s="52"/>
      <c r="G265" s="47" t="e">
        <f t="shared" si="45"/>
        <v>#DIV/0!</v>
      </c>
      <c r="H265" s="47"/>
      <c r="I265" s="47"/>
      <c r="J265" s="47"/>
      <c r="K265" s="73"/>
      <c r="L265" s="73"/>
      <c r="M265" s="73"/>
      <c r="N265" s="73"/>
      <c r="O265" s="73"/>
      <c r="P265" s="73"/>
      <c r="Q265" s="73"/>
      <c r="R265" s="73"/>
    </row>
    <row r="266" spans="1:18" ht="28.5" hidden="1" customHeight="1" x14ac:dyDescent="0.25">
      <c r="A266" s="75"/>
      <c r="B266" s="889"/>
      <c r="C266" s="890"/>
      <c r="D266" s="891"/>
      <c r="E266" s="71" t="s">
        <v>97</v>
      </c>
      <c r="F266" s="52"/>
      <c r="G266" s="47" t="e">
        <f t="shared" si="45"/>
        <v>#DIV/0!</v>
      </c>
      <c r="H266" s="47"/>
      <c r="I266" s="47"/>
      <c r="J266" s="47"/>
      <c r="K266" s="73"/>
      <c r="L266" s="73"/>
      <c r="M266" s="73"/>
      <c r="N266" s="73"/>
      <c r="O266" s="73"/>
      <c r="P266" s="73"/>
      <c r="Q266" s="73"/>
      <c r="R266" s="73"/>
    </row>
    <row r="267" spans="1:18" ht="32.25" hidden="1" customHeight="1" x14ac:dyDescent="0.25">
      <c r="A267" s="75"/>
      <c r="B267" s="889"/>
      <c r="C267" s="890"/>
      <c r="D267" s="891"/>
      <c r="E267" s="71" t="s">
        <v>97</v>
      </c>
      <c r="F267" s="52"/>
      <c r="G267" s="47" t="e">
        <f t="shared" si="43"/>
        <v>#DIV/0!</v>
      </c>
      <c r="H267" s="47"/>
      <c r="I267" s="47"/>
      <c r="J267" s="47"/>
      <c r="K267" s="73"/>
      <c r="L267" s="73"/>
      <c r="M267" s="73"/>
      <c r="N267" s="73"/>
      <c r="O267" s="73"/>
      <c r="P267" s="73"/>
      <c r="Q267" s="73"/>
      <c r="R267" s="73"/>
    </row>
    <row r="268" spans="1:18" ht="30.75" hidden="1" customHeight="1" x14ac:dyDescent="0.25">
      <c r="A268" s="75"/>
      <c r="B268" s="889"/>
      <c r="C268" s="890"/>
      <c r="D268" s="891"/>
      <c r="E268" s="71" t="s">
        <v>97</v>
      </c>
      <c r="F268" s="52"/>
      <c r="G268" s="47" t="e">
        <f t="shared" si="43"/>
        <v>#DIV/0!</v>
      </c>
      <c r="H268" s="47"/>
      <c r="I268" s="47"/>
      <c r="J268" s="47"/>
      <c r="K268" s="73"/>
      <c r="L268" s="73"/>
      <c r="M268" s="73"/>
      <c r="N268" s="73"/>
      <c r="O268" s="73"/>
      <c r="P268" s="73"/>
      <c r="Q268" s="73"/>
      <c r="R268" s="73"/>
    </row>
    <row r="269" spans="1:18" ht="24.75" hidden="1" customHeight="1" x14ac:dyDescent="0.25">
      <c r="A269" s="75"/>
      <c r="B269" s="889"/>
      <c r="C269" s="890"/>
      <c r="D269" s="891"/>
      <c r="E269" s="71" t="s">
        <v>97</v>
      </c>
      <c r="F269" s="52"/>
      <c r="G269" s="47" t="e">
        <f t="shared" si="42"/>
        <v>#DIV/0!</v>
      </c>
      <c r="H269" s="47"/>
      <c r="I269" s="47"/>
      <c r="J269" s="47"/>
      <c r="K269" s="73"/>
      <c r="L269" s="73"/>
      <c r="M269" s="73"/>
      <c r="N269" s="73"/>
      <c r="O269" s="73"/>
      <c r="P269" s="73"/>
      <c r="Q269" s="73"/>
      <c r="R269" s="73"/>
    </row>
    <row r="270" spans="1:18" ht="26.25" hidden="1" customHeight="1" x14ac:dyDescent="0.25">
      <c r="A270" s="75"/>
      <c r="B270" s="889"/>
      <c r="C270" s="890"/>
      <c r="D270" s="891"/>
      <c r="E270" s="71" t="s">
        <v>97</v>
      </c>
      <c r="F270" s="52"/>
      <c r="G270" s="47" t="e">
        <f t="shared" si="42"/>
        <v>#DIV/0!</v>
      </c>
      <c r="H270" s="47"/>
      <c r="I270" s="47"/>
      <c r="J270" s="47"/>
      <c r="K270" s="73"/>
      <c r="L270" s="73"/>
      <c r="M270" s="73"/>
      <c r="N270" s="73"/>
      <c r="O270" s="73"/>
      <c r="P270" s="73"/>
      <c r="Q270" s="73"/>
      <c r="R270" s="73"/>
    </row>
    <row r="271" spans="1:18" ht="23.25" hidden="1" customHeight="1" x14ac:dyDescent="0.25">
      <c r="A271" s="75"/>
      <c r="B271" s="889"/>
      <c r="C271" s="890"/>
      <c r="D271" s="891"/>
      <c r="E271" s="71" t="s">
        <v>97</v>
      </c>
      <c r="F271" s="52"/>
      <c r="G271" s="47" t="e">
        <f t="shared" si="42"/>
        <v>#DIV/0!</v>
      </c>
      <c r="H271" s="47"/>
      <c r="I271" s="47"/>
      <c r="J271" s="47"/>
      <c r="K271" s="73"/>
      <c r="L271" s="73"/>
      <c r="M271" s="73"/>
      <c r="N271" s="73"/>
      <c r="O271" s="73"/>
      <c r="P271" s="73"/>
      <c r="Q271" s="73"/>
      <c r="R271" s="73"/>
    </row>
    <row r="272" spans="1:18" ht="19.5" hidden="1" customHeight="1" x14ac:dyDescent="0.25">
      <c r="A272" s="970" t="s">
        <v>71</v>
      </c>
      <c r="B272" s="971"/>
      <c r="C272" s="971"/>
      <c r="D272" s="971"/>
      <c r="E272" s="971"/>
      <c r="F272" s="971"/>
      <c r="G272" s="972"/>
      <c r="H272" s="86">
        <f>SUM(H226:H271)</f>
        <v>0</v>
      </c>
      <c r="I272" s="86">
        <f>SUM(I226:I271)</f>
        <v>0</v>
      </c>
      <c r="J272" s="86">
        <f>SUM(J226:J271)</f>
        <v>0</v>
      </c>
      <c r="K272" s="73"/>
      <c r="L272" s="73"/>
      <c r="M272" s="73"/>
      <c r="N272" s="73"/>
      <c r="O272" s="73"/>
      <c r="P272" s="73"/>
      <c r="Q272" s="73"/>
      <c r="R272" s="73"/>
    </row>
    <row r="273" spans="1:18" hidden="1" x14ac:dyDescent="0.25">
      <c r="K273" s="73"/>
      <c r="L273" s="73"/>
      <c r="M273" s="73"/>
      <c r="N273" s="73"/>
      <c r="O273" s="73"/>
      <c r="P273" s="73"/>
      <c r="Q273" s="73"/>
      <c r="R273" s="73"/>
    </row>
    <row r="274" spans="1:18" ht="18.75" hidden="1" customHeight="1" x14ac:dyDescent="0.25">
      <c r="B274" s="1047" t="s">
        <v>165</v>
      </c>
      <c r="C274" s="1047"/>
      <c r="D274" s="1047"/>
      <c r="E274" s="1047"/>
      <c r="F274" s="1047"/>
      <c r="G274" s="1047"/>
      <c r="H274" s="1047"/>
      <c r="I274" s="1047"/>
      <c r="J274" s="1047"/>
      <c r="K274" s="73"/>
      <c r="L274" s="73"/>
      <c r="M274" s="73"/>
      <c r="N274" s="73"/>
      <c r="O274" s="73"/>
      <c r="P274" s="73"/>
      <c r="Q274" s="73"/>
      <c r="R274" s="73"/>
    </row>
    <row r="275" spans="1:18" ht="18.75" hidden="1" customHeight="1" x14ac:dyDescent="0.25">
      <c r="A275" s="994" t="s">
        <v>106</v>
      </c>
      <c r="B275" s="996" t="s">
        <v>79</v>
      </c>
      <c r="C275" s="997"/>
      <c r="D275" s="998"/>
      <c r="E275" s="1002" t="s">
        <v>84</v>
      </c>
      <c r="F275" s="1003" t="s">
        <v>34</v>
      </c>
      <c r="G275" s="1004" t="s">
        <v>112</v>
      </c>
      <c r="H275" s="1005" t="s">
        <v>104</v>
      </c>
      <c r="I275" s="1005"/>
      <c r="J275" s="1005"/>
    </row>
    <row r="276" spans="1:18" ht="20.25" hidden="1" customHeight="1" x14ac:dyDescent="0.25">
      <c r="A276" s="995"/>
      <c r="B276" s="999"/>
      <c r="C276" s="1000"/>
      <c r="D276" s="1001"/>
      <c r="E276" s="1002"/>
      <c r="F276" s="1003"/>
      <c r="G276" s="1004"/>
      <c r="H276" s="46">
        <f>H14</f>
        <v>2022</v>
      </c>
      <c r="I276" s="46">
        <f>I14</f>
        <v>2023</v>
      </c>
      <c r="J276" s="46">
        <f>J14</f>
        <v>2024</v>
      </c>
    </row>
    <row r="277" spans="1:18" ht="13.5" hidden="1" customHeight="1" x14ac:dyDescent="0.25">
      <c r="A277" s="64">
        <v>1</v>
      </c>
      <c r="B277" s="1006">
        <v>2</v>
      </c>
      <c r="C277" s="1006"/>
      <c r="D277" s="1006"/>
      <c r="E277" s="65">
        <v>3</v>
      </c>
      <c r="F277" s="65">
        <v>4</v>
      </c>
      <c r="G277" s="65">
        <v>5</v>
      </c>
      <c r="H277" s="95">
        <v>6</v>
      </c>
      <c r="I277" s="95">
        <v>7</v>
      </c>
      <c r="J277" s="95">
        <v>8</v>
      </c>
    </row>
    <row r="278" spans="1:18" ht="15.75" hidden="1" x14ac:dyDescent="0.25">
      <c r="A278" s="75"/>
      <c r="B278" s="920"/>
      <c r="C278" s="921"/>
      <c r="D278" s="922"/>
      <c r="E278" s="71" t="s">
        <v>97</v>
      </c>
      <c r="F278" s="538"/>
      <c r="G278" s="47" t="e">
        <f t="shared" ref="G278:G280" si="47">H278/F278</f>
        <v>#DIV/0!</v>
      </c>
      <c r="H278" s="537"/>
      <c r="I278" s="47"/>
      <c r="J278" s="47"/>
    </row>
    <row r="279" spans="1:18" ht="15.75" hidden="1" x14ac:dyDescent="0.25">
      <c r="A279" s="75"/>
      <c r="B279" s="954"/>
      <c r="C279" s="955"/>
      <c r="D279" s="955"/>
      <c r="E279" s="71" t="s">
        <v>97</v>
      </c>
      <c r="F279" s="538"/>
      <c r="G279" s="47" t="e">
        <f t="shared" si="47"/>
        <v>#DIV/0!</v>
      </c>
      <c r="H279" s="537"/>
      <c r="I279" s="47"/>
      <c r="J279" s="47"/>
    </row>
    <row r="280" spans="1:18" ht="15.75" hidden="1" x14ac:dyDescent="0.25">
      <c r="A280" s="75"/>
      <c r="B280" s="954"/>
      <c r="C280" s="955"/>
      <c r="D280" s="955"/>
      <c r="E280" s="71" t="s">
        <v>97</v>
      </c>
      <c r="F280" s="538"/>
      <c r="G280" s="47" t="e">
        <f t="shared" si="47"/>
        <v>#DIV/0!</v>
      </c>
      <c r="H280" s="537"/>
      <c r="I280" s="47"/>
      <c r="J280" s="47"/>
      <c r="K280" s="49"/>
    </row>
    <row r="281" spans="1:18" ht="30.75" hidden="1" customHeight="1" x14ac:dyDescent="0.25">
      <c r="A281" s="75"/>
      <c r="B281" s="920"/>
      <c r="C281" s="921"/>
      <c r="D281" s="921"/>
      <c r="E281" s="71" t="s">
        <v>97</v>
      </c>
      <c r="F281" s="538"/>
      <c r="G281" s="47" t="e">
        <f t="shared" ref="G281:G283" si="48">H281/F281</f>
        <v>#DIV/0!</v>
      </c>
      <c r="H281" s="537"/>
      <c r="I281" s="47"/>
      <c r="J281" s="47"/>
    </row>
    <row r="282" spans="1:18" ht="15.75" hidden="1" x14ac:dyDescent="0.25">
      <c r="A282" s="75"/>
      <c r="B282" s="954"/>
      <c r="C282" s="955"/>
      <c r="D282" s="1127"/>
      <c r="E282" s="71" t="s">
        <v>97</v>
      </c>
      <c r="F282" s="538"/>
      <c r="G282" s="47" t="e">
        <f t="shared" si="48"/>
        <v>#DIV/0!</v>
      </c>
      <c r="H282" s="537"/>
      <c r="I282" s="47"/>
      <c r="J282" s="47"/>
    </row>
    <row r="283" spans="1:18" ht="15.75" hidden="1" x14ac:dyDescent="0.25">
      <c r="A283" s="75"/>
      <c r="B283" s="954"/>
      <c r="C283" s="955"/>
      <c r="D283" s="1127"/>
      <c r="E283" s="71" t="s">
        <v>97</v>
      </c>
      <c r="F283" s="538"/>
      <c r="G283" s="47" t="e">
        <f t="shared" si="48"/>
        <v>#DIV/0!</v>
      </c>
      <c r="H283" s="537"/>
      <c r="I283" s="47"/>
      <c r="J283" s="47"/>
    </row>
    <row r="284" spans="1:18" ht="15.75" hidden="1" x14ac:dyDescent="0.25">
      <c r="A284" s="75"/>
      <c r="B284" s="920"/>
      <c r="C284" s="921"/>
      <c r="D284" s="922"/>
      <c r="E284" s="71" t="s">
        <v>97</v>
      </c>
      <c r="F284" s="538"/>
      <c r="G284" s="47" t="e">
        <f t="shared" ref="G284:G310" si="49">H284/F284</f>
        <v>#DIV/0!</v>
      </c>
      <c r="H284" s="537"/>
      <c r="I284" s="47"/>
      <c r="J284" s="47"/>
    </row>
    <row r="285" spans="1:18" ht="15.75" hidden="1" x14ac:dyDescent="0.25">
      <c r="A285" s="75"/>
      <c r="B285" s="1119"/>
      <c r="C285" s="1120"/>
      <c r="D285" s="1121"/>
      <c r="E285" s="71" t="s">
        <v>97</v>
      </c>
      <c r="F285" s="538"/>
      <c r="G285" s="47" t="e">
        <f t="shared" si="49"/>
        <v>#DIV/0!</v>
      </c>
      <c r="H285" s="537"/>
      <c r="I285" s="47"/>
      <c r="J285" s="47"/>
    </row>
    <row r="286" spans="1:18" ht="15.75" hidden="1" x14ac:dyDescent="0.25">
      <c r="A286" s="75"/>
      <c r="B286" s="920"/>
      <c r="C286" s="921"/>
      <c r="D286" s="922"/>
      <c r="E286" s="71" t="s">
        <v>97</v>
      </c>
      <c r="F286" s="538"/>
      <c r="G286" s="47" t="e">
        <f t="shared" si="49"/>
        <v>#DIV/0!</v>
      </c>
      <c r="H286" s="537"/>
      <c r="I286" s="47"/>
      <c r="J286" s="47"/>
    </row>
    <row r="287" spans="1:18" ht="15.75" hidden="1" x14ac:dyDescent="0.25">
      <c r="A287" s="75"/>
      <c r="B287" s="920"/>
      <c r="C287" s="921"/>
      <c r="D287" s="922"/>
      <c r="E287" s="71" t="s">
        <v>97</v>
      </c>
      <c r="F287" s="538"/>
      <c r="G287" s="47" t="e">
        <f t="shared" si="49"/>
        <v>#DIV/0!</v>
      </c>
      <c r="H287" s="537"/>
      <c r="I287" s="47"/>
      <c r="J287" s="47"/>
    </row>
    <row r="288" spans="1:18" ht="15.75" hidden="1" x14ac:dyDescent="0.25">
      <c r="A288" s="75"/>
      <c r="B288" s="920"/>
      <c r="C288" s="921"/>
      <c r="D288" s="922"/>
      <c r="E288" s="71" t="s">
        <v>97</v>
      </c>
      <c r="F288" s="538"/>
      <c r="G288" s="47" t="e">
        <f t="shared" si="49"/>
        <v>#DIV/0!</v>
      </c>
      <c r="H288" s="537"/>
      <c r="I288" s="47"/>
      <c r="J288" s="47"/>
    </row>
    <row r="289" spans="1:13" ht="15.75" hidden="1" x14ac:dyDescent="0.25">
      <c r="A289" s="75"/>
      <c r="B289" s="920"/>
      <c r="C289" s="921"/>
      <c r="D289" s="922"/>
      <c r="E289" s="71" t="s">
        <v>97</v>
      </c>
      <c r="F289" s="538"/>
      <c r="G289" s="47" t="e">
        <f t="shared" si="49"/>
        <v>#DIV/0!</v>
      </c>
      <c r="H289" s="537"/>
      <c r="I289" s="47"/>
      <c r="J289" s="47"/>
    </row>
    <row r="290" spans="1:13" ht="15.75" hidden="1" x14ac:dyDescent="0.25">
      <c r="A290" s="75"/>
      <c r="B290" s="920"/>
      <c r="C290" s="921"/>
      <c r="D290" s="922"/>
      <c r="E290" s="71" t="s">
        <v>97</v>
      </c>
      <c r="F290" s="538"/>
      <c r="G290" s="47" t="e">
        <f t="shared" si="49"/>
        <v>#DIV/0!</v>
      </c>
      <c r="H290" s="537"/>
      <c r="I290" s="47"/>
      <c r="J290" s="47"/>
    </row>
    <row r="291" spans="1:13" ht="15.75" hidden="1" x14ac:dyDescent="0.25">
      <c r="A291" s="75"/>
      <c r="B291" s="920"/>
      <c r="C291" s="921"/>
      <c r="D291" s="922"/>
      <c r="E291" s="71" t="s">
        <v>97</v>
      </c>
      <c r="F291" s="538"/>
      <c r="G291" s="47" t="e">
        <f t="shared" si="49"/>
        <v>#DIV/0!</v>
      </c>
      <c r="H291" s="537"/>
      <c r="I291" s="47"/>
      <c r="J291" s="47"/>
    </row>
    <row r="292" spans="1:13" ht="15.75" hidden="1" x14ac:dyDescent="0.25">
      <c r="A292" s="75"/>
      <c r="B292" s="920"/>
      <c r="C292" s="921"/>
      <c r="D292" s="922"/>
      <c r="E292" s="71" t="s">
        <v>97</v>
      </c>
      <c r="F292" s="538"/>
      <c r="G292" s="47" t="e">
        <f t="shared" si="49"/>
        <v>#DIV/0!</v>
      </c>
      <c r="H292" s="537"/>
      <c r="I292" s="47"/>
      <c r="J292" s="47"/>
      <c r="K292" s="74"/>
      <c r="L292" s="74"/>
      <c r="M292" s="74"/>
    </row>
    <row r="293" spans="1:13" ht="15.75" hidden="1" x14ac:dyDescent="0.25">
      <c r="A293" s="75"/>
      <c r="B293" s="920"/>
      <c r="C293" s="921"/>
      <c r="D293" s="922"/>
      <c r="E293" s="71" t="s">
        <v>97</v>
      </c>
      <c r="F293" s="538"/>
      <c r="G293" s="47" t="e">
        <f t="shared" si="49"/>
        <v>#DIV/0!</v>
      </c>
      <c r="H293" s="537"/>
      <c r="I293" s="47"/>
      <c r="J293" s="47"/>
    </row>
    <row r="294" spans="1:13" ht="30" hidden="1" customHeight="1" x14ac:dyDescent="0.25">
      <c r="A294" s="75"/>
      <c r="B294" s="920"/>
      <c r="C294" s="921"/>
      <c r="D294" s="922"/>
      <c r="E294" s="71" t="s">
        <v>97</v>
      </c>
      <c r="F294" s="538"/>
      <c r="G294" s="47" t="e">
        <f t="shared" si="49"/>
        <v>#DIV/0!</v>
      </c>
      <c r="H294" s="537"/>
      <c r="I294" s="47"/>
      <c r="J294" s="47"/>
    </row>
    <row r="295" spans="1:13" ht="30" hidden="1" customHeight="1" x14ac:dyDescent="0.25">
      <c r="A295" s="75"/>
      <c r="B295" s="920"/>
      <c r="C295" s="921"/>
      <c r="D295" s="922"/>
      <c r="E295" s="71" t="s">
        <v>97</v>
      </c>
      <c r="F295" s="538"/>
      <c r="G295" s="47" t="e">
        <f t="shared" si="49"/>
        <v>#DIV/0!</v>
      </c>
      <c r="H295" s="537"/>
      <c r="I295" s="47"/>
      <c r="J295" s="47"/>
    </row>
    <row r="296" spans="1:13" ht="30" hidden="1" customHeight="1" x14ac:dyDescent="0.25">
      <c r="A296" s="75"/>
      <c r="B296" s="920"/>
      <c r="C296" s="921"/>
      <c r="D296" s="922"/>
      <c r="E296" s="71" t="s">
        <v>97</v>
      </c>
      <c r="F296" s="538"/>
      <c r="G296" s="47" t="e">
        <f t="shared" si="49"/>
        <v>#DIV/0!</v>
      </c>
      <c r="H296" s="537"/>
      <c r="I296" s="47"/>
      <c r="J296" s="47"/>
    </row>
    <row r="297" spans="1:13" ht="15.75" hidden="1" customHeight="1" x14ac:dyDescent="0.25">
      <c r="A297" s="75"/>
      <c r="B297" s="1103"/>
      <c r="C297" s="1104"/>
      <c r="D297" s="1105"/>
      <c r="E297" s="71" t="s">
        <v>97</v>
      </c>
      <c r="F297" s="538"/>
      <c r="G297" s="47" t="e">
        <f t="shared" si="49"/>
        <v>#DIV/0!</v>
      </c>
      <c r="H297" s="537"/>
      <c r="I297" s="47"/>
      <c r="J297" s="47"/>
    </row>
    <row r="298" spans="1:13" ht="17.25" hidden="1" customHeight="1" x14ac:dyDescent="0.25">
      <c r="A298" s="75"/>
      <c r="B298" s="883"/>
      <c r="C298" s="884"/>
      <c r="D298" s="885"/>
      <c r="E298" s="71" t="s">
        <v>97</v>
      </c>
      <c r="F298" s="76"/>
      <c r="G298" s="47" t="e">
        <f t="shared" si="49"/>
        <v>#DIV/0!</v>
      </c>
      <c r="H298" s="544"/>
      <c r="I298" s="47"/>
      <c r="J298" s="47"/>
    </row>
    <row r="299" spans="1:13" ht="19.5" hidden="1" customHeight="1" x14ac:dyDescent="0.25">
      <c r="A299" s="75"/>
      <c r="B299" s="883"/>
      <c r="C299" s="884"/>
      <c r="D299" s="885"/>
      <c r="E299" s="71" t="s">
        <v>97</v>
      </c>
      <c r="F299" s="76"/>
      <c r="G299" s="47" t="e">
        <f t="shared" si="49"/>
        <v>#DIV/0!</v>
      </c>
      <c r="H299" s="47"/>
      <c r="I299" s="47"/>
      <c r="J299" s="47"/>
    </row>
    <row r="300" spans="1:13" ht="18.75" hidden="1" customHeight="1" x14ac:dyDescent="0.25">
      <c r="A300" s="75"/>
      <c r="B300" s="883"/>
      <c r="C300" s="884"/>
      <c r="D300" s="885"/>
      <c r="E300" s="71" t="s">
        <v>97</v>
      </c>
      <c r="F300" s="76"/>
      <c r="G300" s="47" t="e">
        <f t="shared" ref="G300:G304" si="50">H300/F300</f>
        <v>#DIV/0!</v>
      </c>
      <c r="H300" s="47"/>
      <c r="I300" s="47"/>
      <c r="J300" s="47"/>
    </row>
    <row r="301" spans="1:13" ht="18.75" hidden="1" customHeight="1" x14ac:dyDescent="0.25">
      <c r="A301" s="75"/>
      <c r="B301" s="883"/>
      <c r="C301" s="884"/>
      <c r="D301" s="885"/>
      <c r="E301" s="71" t="s">
        <v>97</v>
      </c>
      <c r="F301" s="76"/>
      <c r="G301" s="47" t="e">
        <f t="shared" si="50"/>
        <v>#DIV/0!</v>
      </c>
      <c r="H301" s="47"/>
      <c r="I301" s="47"/>
      <c r="J301" s="47"/>
    </row>
    <row r="302" spans="1:13" ht="23.25" hidden="1" customHeight="1" x14ac:dyDescent="0.25">
      <c r="A302" s="75"/>
      <c r="B302" s="883"/>
      <c r="C302" s="884"/>
      <c r="D302" s="885"/>
      <c r="E302" s="71" t="s">
        <v>97</v>
      </c>
      <c r="F302" s="76"/>
      <c r="G302" s="47" t="e">
        <f t="shared" si="50"/>
        <v>#DIV/0!</v>
      </c>
      <c r="H302" s="47"/>
      <c r="I302" s="47"/>
      <c r="J302" s="47"/>
    </row>
    <row r="303" spans="1:13" ht="18" hidden="1" customHeight="1" x14ac:dyDescent="0.25">
      <c r="A303" s="75"/>
      <c r="B303" s="883"/>
      <c r="C303" s="884"/>
      <c r="D303" s="885"/>
      <c r="E303" s="71" t="s">
        <v>97</v>
      </c>
      <c r="F303" s="76"/>
      <c r="G303" s="47" t="e">
        <f t="shared" si="50"/>
        <v>#DIV/0!</v>
      </c>
      <c r="H303" s="47"/>
      <c r="I303" s="47"/>
      <c r="J303" s="47"/>
    </row>
    <row r="304" spans="1:13" ht="27.75" hidden="1" customHeight="1" x14ac:dyDescent="0.25">
      <c r="A304" s="75"/>
      <c r="B304" s="883"/>
      <c r="C304" s="884"/>
      <c r="D304" s="885"/>
      <c r="E304" s="71" t="s">
        <v>97</v>
      </c>
      <c r="F304" s="76"/>
      <c r="G304" s="47" t="e">
        <f t="shared" si="50"/>
        <v>#DIV/0!</v>
      </c>
      <c r="H304" s="47"/>
      <c r="I304" s="47"/>
      <c r="J304" s="47"/>
    </row>
    <row r="305" spans="1:13" ht="21" hidden="1" customHeight="1" x14ac:dyDescent="0.25">
      <c r="A305" s="75"/>
      <c r="B305" s="1030"/>
      <c r="C305" s="1031"/>
      <c r="D305" s="1032"/>
      <c r="E305" s="71" t="s">
        <v>97</v>
      </c>
      <c r="F305" s="76"/>
      <c r="G305" s="47" t="e">
        <f t="shared" si="49"/>
        <v>#DIV/0!</v>
      </c>
      <c r="H305" s="47"/>
      <c r="I305" s="47"/>
      <c r="J305" s="47"/>
    </row>
    <row r="306" spans="1:13" ht="22.5" hidden="1" customHeight="1" x14ac:dyDescent="0.25">
      <c r="A306" s="75"/>
      <c r="B306" s="1030"/>
      <c r="C306" s="1031"/>
      <c r="D306" s="1032"/>
      <c r="E306" s="71" t="s">
        <v>97</v>
      </c>
      <c r="F306" s="76"/>
      <c r="G306" s="47" t="e">
        <f t="shared" si="49"/>
        <v>#DIV/0!</v>
      </c>
      <c r="H306" s="47"/>
      <c r="I306" s="47"/>
      <c r="J306" s="47"/>
    </row>
    <row r="307" spans="1:13" ht="18.75" hidden="1" customHeight="1" x14ac:dyDescent="0.25">
      <c r="A307" s="75"/>
      <c r="B307" s="1030"/>
      <c r="C307" s="1031"/>
      <c r="D307" s="1032"/>
      <c r="E307" s="71" t="s">
        <v>97</v>
      </c>
      <c r="F307" s="76"/>
      <c r="G307" s="47" t="e">
        <f t="shared" si="49"/>
        <v>#DIV/0!</v>
      </c>
      <c r="H307" s="47"/>
      <c r="I307" s="47"/>
      <c r="J307" s="47"/>
    </row>
    <row r="308" spans="1:13" ht="18.75" hidden="1" customHeight="1" x14ac:dyDescent="0.25">
      <c r="A308" s="75"/>
      <c r="B308" s="1030"/>
      <c r="C308" s="1031"/>
      <c r="D308" s="1032"/>
      <c r="E308" s="71" t="s">
        <v>97</v>
      </c>
      <c r="F308" s="76"/>
      <c r="G308" s="47" t="e">
        <f t="shared" si="49"/>
        <v>#DIV/0!</v>
      </c>
      <c r="H308" s="47"/>
      <c r="I308" s="47"/>
      <c r="J308" s="47"/>
    </row>
    <row r="309" spans="1:13" ht="19.5" hidden="1" customHeight="1" x14ac:dyDescent="0.25">
      <c r="A309" s="75"/>
      <c r="B309" s="1030"/>
      <c r="C309" s="1031"/>
      <c r="D309" s="1032"/>
      <c r="E309" s="71" t="s">
        <v>97</v>
      </c>
      <c r="F309" s="76"/>
      <c r="G309" s="47" t="e">
        <f t="shared" si="49"/>
        <v>#DIV/0!</v>
      </c>
      <c r="H309" s="47"/>
      <c r="I309" s="47"/>
      <c r="J309" s="47"/>
    </row>
    <row r="310" spans="1:13" ht="21" hidden="1" customHeight="1" x14ac:dyDescent="0.25">
      <c r="A310" s="75"/>
      <c r="B310" s="883"/>
      <c r="C310" s="884"/>
      <c r="D310" s="885"/>
      <c r="E310" s="71" t="s">
        <v>97</v>
      </c>
      <c r="F310" s="76"/>
      <c r="G310" s="47" t="e">
        <f t="shared" si="49"/>
        <v>#DIV/0!</v>
      </c>
      <c r="H310" s="47"/>
      <c r="I310" s="47"/>
      <c r="J310" s="47"/>
    </row>
    <row r="311" spans="1:13" ht="18" customHeight="1" x14ac:dyDescent="0.25">
      <c r="A311" s="970" t="s">
        <v>75</v>
      </c>
      <c r="B311" s="971"/>
      <c r="C311" s="971"/>
      <c r="D311" s="971"/>
      <c r="E311" s="971"/>
      <c r="F311" s="971"/>
      <c r="G311" s="972"/>
      <c r="H311" s="86">
        <f>SUM(H278:H310)</f>
        <v>0</v>
      </c>
      <c r="I311" s="86">
        <f t="shared" ref="I311:J311" si="51">SUM(I278:I310)</f>
        <v>0</v>
      </c>
      <c r="J311" s="86">
        <f t="shared" si="51"/>
        <v>0</v>
      </c>
    </row>
    <row r="312" spans="1:13" ht="20.25" customHeight="1" x14ac:dyDescent="0.25">
      <c r="A312" s="976" t="s">
        <v>76</v>
      </c>
      <c r="B312" s="977"/>
      <c r="C312" s="977"/>
      <c r="D312" s="977"/>
      <c r="E312" s="977"/>
      <c r="F312" s="977"/>
      <c r="G312" s="977"/>
      <c r="H312" s="308">
        <f>H121+H130+H140+H148+H176+H207+H220+H272+H311</f>
        <v>920745</v>
      </c>
      <c r="I312" s="308">
        <f>I121+I130+I140+I148+I176+I207+I220+I272+I311</f>
        <v>904025</v>
      </c>
      <c r="J312" s="308">
        <f>J121+J130+J140+J148+J176+J207+J220+J272+J311</f>
        <v>904025</v>
      </c>
    </row>
    <row r="313" spans="1:13" ht="18.75" customHeight="1" x14ac:dyDescent="0.25">
      <c r="A313" s="973" t="s">
        <v>486</v>
      </c>
      <c r="B313" s="974"/>
      <c r="C313" s="974"/>
      <c r="D313" s="974"/>
      <c r="E313" s="974"/>
      <c r="F313" s="974"/>
      <c r="G313" s="975"/>
      <c r="H313" s="309">
        <f>H16+H23+H34+H40+H46+H52+H59+H67+H74+H95+H104+H312</f>
        <v>2478657</v>
      </c>
      <c r="I313" s="309">
        <f>I16+I23+I34+I40+I46+I52+I59+I67+I74+I95+I104+I312</f>
        <v>2278937</v>
      </c>
      <c r="J313" s="309">
        <f>J16+J23+J34+J40+J46+J52+J59+J67+J74+J95+J104+J312</f>
        <v>2278937</v>
      </c>
      <c r="K313" s="74"/>
      <c r="L313" s="74"/>
      <c r="M313" s="74"/>
    </row>
    <row r="314" spans="1:13" ht="15.75" x14ac:dyDescent="0.2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74"/>
      <c r="L314" s="74"/>
      <c r="M314" s="74"/>
    </row>
    <row r="315" spans="1:13" s="560" customFormat="1" ht="15.75" x14ac:dyDescent="0.25">
      <c r="A315" s="979" t="str">
        <f>'расшифровка 4'!A917:C917</f>
        <v>Директор</v>
      </c>
      <c r="B315" s="979"/>
      <c r="C315" s="979"/>
      <c r="D315" s="604"/>
      <c r="E315" s="957" t="str">
        <f>'расшифровка 4'!E917:F917</f>
        <v>Супрун И.В.</v>
      </c>
      <c r="F315" s="957"/>
      <c r="G315" s="558"/>
      <c r="H315" s="558"/>
      <c r="I315" s="558"/>
      <c r="J315" s="558"/>
      <c r="K315" s="561"/>
    </row>
    <row r="316" spans="1:13" ht="15.75" x14ac:dyDescent="0.25">
      <c r="A316" s="43"/>
      <c r="B316" s="43"/>
      <c r="C316" s="43"/>
      <c r="D316" s="45" t="s">
        <v>78</v>
      </c>
      <c r="E316" s="966" t="s">
        <v>314</v>
      </c>
      <c r="F316" s="966"/>
      <c r="G316" s="43"/>
      <c r="H316" s="43"/>
      <c r="I316" s="43"/>
      <c r="J316" s="43"/>
    </row>
    <row r="317" spans="1:13" ht="15.75" x14ac:dyDescent="0.25">
      <c r="A317" s="1146" t="s">
        <v>643</v>
      </c>
      <c r="B317" s="1146"/>
      <c r="C317" s="1146"/>
      <c r="D317" s="43"/>
      <c r="E317" s="43"/>
      <c r="F317" s="43"/>
      <c r="G317" s="43"/>
      <c r="H317" s="43"/>
      <c r="I317" s="43"/>
      <c r="J317" s="43"/>
    </row>
    <row r="318" spans="1:13" ht="15.75" x14ac:dyDescent="0.25">
      <c r="A318" s="1146"/>
      <c r="B318" s="1146"/>
      <c r="C318" s="1146"/>
      <c r="D318" s="85"/>
      <c r="E318" s="966" t="str">
        <f>'расшифровка 4'!E920:F920</f>
        <v>Лукьяненко К.А.</v>
      </c>
      <c r="F318" s="966"/>
      <c r="G318" s="43"/>
      <c r="H318" s="43"/>
      <c r="I318" s="43"/>
      <c r="J318" s="43"/>
    </row>
    <row r="319" spans="1:13" ht="29.25" customHeight="1" x14ac:dyDescent="0.25">
      <c r="A319" s="43"/>
      <c r="B319" s="43"/>
      <c r="C319" s="43"/>
      <c r="D319" s="45" t="s">
        <v>78</v>
      </c>
      <c r="E319" s="966" t="s">
        <v>314</v>
      </c>
      <c r="F319" s="966"/>
      <c r="G319" s="43"/>
      <c r="H319" s="43"/>
      <c r="I319" s="43"/>
      <c r="J319" s="43"/>
    </row>
    <row r="320" spans="1:13" ht="15.75" x14ac:dyDescent="0.25">
      <c r="A320" s="43"/>
      <c r="B320" s="1122" t="s">
        <v>166</v>
      </c>
      <c r="C320" s="1122"/>
      <c r="D320" s="1122"/>
      <c r="E320" s="1122"/>
      <c r="F320" s="1122"/>
      <c r="G320" s="1122"/>
      <c r="H320" s="1122"/>
      <c r="I320" s="1122"/>
      <c r="J320" s="1122"/>
    </row>
    <row r="321" spans="1:13" ht="15.75" x14ac:dyDescent="0.25">
      <c r="A321" s="43"/>
      <c r="B321" s="43"/>
      <c r="C321" s="43"/>
      <c r="D321" s="43"/>
      <c r="E321" s="43"/>
      <c r="F321" s="43"/>
      <c r="G321" s="43"/>
      <c r="H321" s="43"/>
      <c r="I321" s="43"/>
      <c r="J321" s="43"/>
    </row>
    <row r="330" spans="1:13" ht="15.75" x14ac:dyDescent="0.25">
      <c r="K330" s="77"/>
      <c r="L330" s="77"/>
      <c r="M330" s="77"/>
    </row>
    <row r="346" spans="11:13" ht="15.75" x14ac:dyDescent="0.25">
      <c r="K346" s="77"/>
      <c r="L346" s="77"/>
      <c r="M346" s="77"/>
    </row>
    <row r="387" spans="11:18" x14ac:dyDescent="0.25">
      <c r="K387" s="73"/>
      <c r="L387" s="73"/>
      <c r="M387" s="73"/>
      <c r="N387" s="73"/>
      <c r="O387" s="73"/>
      <c r="P387" s="73"/>
      <c r="Q387" s="73"/>
      <c r="R387" s="73"/>
    </row>
    <row r="388" spans="11:18" x14ac:dyDescent="0.25">
      <c r="K388" s="73"/>
      <c r="L388" s="73"/>
      <c r="M388" s="73"/>
      <c r="N388" s="73"/>
      <c r="O388" s="73"/>
      <c r="P388" s="73"/>
      <c r="Q388" s="73"/>
      <c r="R388" s="73"/>
    </row>
    <row r="389" spans="11:18" x14ac:dyDescent="0.25">
      <c r="K389" s="73"/>
      <c r="L389" s="73"/>
      <c r="M389" s="73"/>
      <c r="N389" s="73"/>
      <c r="O389" s="73"/>
      <c r="P389" s="73"/>
      <c r="Q389" s="73"/>
      <c r="R389" s="73"/>
    </row>
    <row r="390" spans="11:18" x14ac:dyDescent="0.25">
      <c r="K390" s="73"/>
      <c r="L390" s="73"/>
      <c r="M390" s="73"/>
      <c r="N390" s="73"/>
      <c r="O390" s="73"/>
      <c r="P390" s="73"/>
      <c r="Q390" s="73"/>
      <c r="R390" s="73"/>
    </row>
    <row r="391" spans="11:18" x14ac:dyDescent="0.25">
      <c r="K391" s="73"/>
      <c r="L391" s="73"/>
      <c r="M391" s="73"/>
      <c r="N391" s="73"/>
      <c r="O391" s="73"/>
      <c r="P391" s="73"/>
      <c r="Q391" s="73"/>
      <c r="R391" s="73"/>
    </row>
    <row r="392" spans="11:18" x14ac:dyDescent="0.25">
      <c r="K392" s="73"/>
      <c r="L392" s="73"/>
      <c r="M392" s="73"/>
      <c r="N392" s="73"/>
      <c r="O392" s="73"/>
      <c r="P392" s="73"/>
      <c r="Q392" s="73"/>
      <c r="R392" s="73"/>
    </row>
    <row r="393" spans="11:18" x14ac:dyDescent="0.25">
      <c r="K393" s="73"/>
      <c r="L393" s="73"/>
      <c r="M393" s="73"/>
      <c r="N393" s="73"/>
      <c r="O393" s="73"/>
      <c r="P393" s="73"/>
      <c r="Q393" s="73"/>
      <c r="R393" s="73"/>
    </row>
    <row r="394" spans="11:18" x14ac:dyDescent="0.25">
      <c r="K394" s="73"/>
      <c r="L394" s="73"/>
      <c r="M394" s="73"/>
      <c r="N394" s="73"/>
      <c r="O394" s="73"/>
      <c r="P394" s="73"/>
      <c r="Q394" s="73"/>
      <c r="R394" s="73"/>
    </row>
    <row r="395" spans="11:18" x14ac:dyDescent="0.25">
      <c r="K395" s="73"/>
      <c r="L395" s="73"/>
      <c r="M395" s="73"/>
      <c r="N395" s="73"/>
      <c r="O395" s="73"/>
      <c r="P395" s="73"/>
      <c r="Q395" s="73"/>
      <c r="R395" s="73"/>
    </row>
    <row r="396" spans="11:18" x14ac:dyDescent="0.25">
      <c r="K396" s="73"/>
      <c r="L396" s="73"/>
      <c r="M396" s="73"/>
      <c r="N396" s="73"/>
      <c r="O396" s="73"/>
      <c r="P396" s="73"/>
      <c r="Q396" s="73"/>
      <c r="R396" s="73"/>
    </row>
    <row r="397" spans="11:18" x14ac:dyDescent="0.25">
      <c r="K397" s="73"/>
      <c r="L397" s="73"/>
      <c r="M397" s="73"/>
      <c r="N397" s="73"/>
      <c r="O397" s="73"/>
      <c r="P397" s="73"/>
      <c r="Q397" s="73"/>
      <c r="R397" s="73"/>
    </row>
    <row r="416" spans="11:18" x14ac:dyDescent="0.25">
      <c r="K416" s="73"/>
      <c r="L416" s="73"/>
      <c r="M416" s="73"/>
      <c r="N416" s="73"/>
      <c r="O416" s="73"/>
      <c r="P416" s="73"/>
      <c r="Q416" s="73"/>
      <c r="R416" s="73"/>
    </row>
    <row r="417" spans="11:18" x14ac:dyDescent="0.25">
      <c r="K417" s="73"/>
      <c r="L417" s="73"/>
      <c r="M417" s="73"/>
      <c r="N417" s="73"/>
      <c r="O417" s="73"/>
      <c r="P417" s="73"/>
      <c r="Q417" s="73"/>
      <c r="R417" s="73"/>
    </row>
    <row r="418" spans="11:18" x14ac:dyDescent="0.25">
      <c r="K418" s="73"/>
      <c r="L418" s="73"/>
      <c r="M418" s="73"/>
      <c r="N418" s="73"/>
      <c r="O418" s="73"/>
      <c r="P418" s="73"/>
      <c r="Q418" s="73"/>
      <c r="R418" s="73"/>
    </row>
    <row r="419" spans="11:18" x14ac:dyDescent="0.25">
      <c r="K419" s="73"/>
      <c r="L419" s="73"/>
      <c r="M419" s="73"/>
      <c r="N419" s="73"/>
      <c r="O419" s="73"/>
      <c r="P419" s="73"/>
      <c r="Q419" s="73"/>
      <c r="R419" s="73"/>
    </row>
    <row r="420" spans="11:18" x14ac:dyDescent="0.25">
      <c r="K420" s="73"/>
      <c r="L420" s="73"/>
      <c r="M420" s="73"/>
      <c r="N420" s="73"/>
      <c r="O420" s="73"/>
      <c r="P420" s="73"/>
      <c r="Q420" s="73"/>
      <c r="R420" s="73"/>
    </row>
    <row r="421" spans="11:18" x14ac:dyDescent="0.25">
      <c r="K421" s="73"/>
      <c r="L421" s="73"/>
      <c r="M421" s="73"/>
      <c r="N421" s="73"/>
      <c r="O421" s="73"/>
      <c r="P421" s="73"/>
      <c r="Q421" s="73"/>
      <c r="R421" s="73"/>
    </row>
    <row r="422" spans="11:18" x14ac:dyDescent="0.25">
      <c r="K422" s="73"/>
      <c r="L422" s="73"/>
      <c r="M422" s="73"/>
      <c r="N422" s="73"/>
      <c r="O422" s="73"/>
      <c r="P422" s="73"/>
      <c r="Q422" s="73"/>
      <c r="R422" s="73"/>
    </row>
    <row r="423" spans="11:18" x14ac:dyDescent="0.25">
      <c r="K423" s="73"/>
      <c r="L423" s="73"/>
      <c r="M423" s="73"/>
      <c r="N423" s="73"/>
      <c r="O423" s="73"/>
      <c r="P423" s="73"/>
      <c r="Q423" s="73"/>
      <c r="R423" s="73"/>
    </row>
    <row r="424" spans="11:18" x14ac:dyDescent="0.25">
      <c r="K424" s="73"/>
      <c r="L424" s="73"/>
      <c r="M424" s="73"/>
      <c r="N424" s="73"/>
      <c r="O424" s="73"/>
      <c r="P424" s="73"/>
      <c r="Q424" s="73"/>
      <c r="R424" s="73"/>
    </row>
    <row r="425" spans="11:18" x14ac:dyDescent="0.25">
      <c r="K425" s="73"/>
      <c r="L425" s="73"/>
      <c r="M425" s="73"/>
      <c r="N425" s="73"/>
      <c r="O425" s="73"/>
      <c r="P425" s="73"/>
      <c r="Q425" s="73"/>
      <c r="R425" s="73"/>
    </row>
    <row r="426" spans="11:18" x14ac:dyDescent="0.25">
      <c r="K426" s="73"/>
      <c r="L426" s="73"/>
      <c r="M426" s="73"/>
      <c r="N426" s="73"/>
      <c r="O426" s="73"/>
      <c r="P426" s="73"/>
      <c r="Q426" s="73"/>
      <c r="R426" s="73"/>
    </row>
    <row r="427" spans="11:18" x14ac:dyDescent="0.25">
      <c r="K427" s="73"/>
      <c r="L427" s="73"/>
      <c r="M427" s="73"/>
      <c r="N427" s="73"/>
      <c r="O427" s="73"/>
      <c r="P427" s="73"/>
      <c r="Q427" s="73"/>
      <c r="R427" s="73"/>
    </row>
    <row r="428" spans="11:18" x14ac:dyDescent="0.25">
      <c r="K428" s="73"/>
      <c r="L428" s="73"/>
      <c r="M428" s="73"/>
      <c r="N428" s="73"/>
      <c r="O428" s="73"/>
      <c r="P428" s="73"/>
      <c r="Q428" s="73"/>
      <c r="R428" s="73"/>
    </row>
    <row r="429" spans="11:18" x14ac:dyDescent="0.25">
      <c r="K429" s="73"/>
      <c r="L429" s="73"/>
      <c r="M429" s="73"/>
      <c r="N429" s="73"/>
      <c r="O429" s="73"/>
      <c r="P429" s="73"/>
      <c r="Q429" s="73"/>
      <c r="R429" s="73"/>
    </row>
    <row r="430" spans="11:18" x14ac:dyDescent="0.25">
      <c r="K430" s="73"/>
      <c r="L430" s="73"/>
      <c r="M430" s="73"/>
      <c r="N430" s="73"/>
      <c r="O430" s="73"/>
      <c r="P430" s="73"/>
      <c r="Q430" s="73"/>
      <c r="R430" s="73"/>
    </row>
    <row r="431" spans="11:18" x14ac:dyDescent="0.25">
      <c r="K431" s="73"/>
      <c r="L431" s="73"/>
      <c r="M431" s="73"/>
      <c r="N431" s="73"/>
      <c r="O431" s="73"/>
      <c r="P431" s="73"/>
      <c r="Q431" s="73"/>
      <c r="R431" s="73"/>
    </row>
    <row r="432" spans="11:18" x14ac:dyDescent="0.25">
      <c r="K432" s="73"/>
      <c r="L432" s="73"/>
      <c r="M432" s="73"/>
      <c r="N432" s="73"/>
      <c r="O432" s="73"/>
      <c r="P432" s="73"/>
      <c r="Q432" s="73"/>
      <c r="R432" s="73"/>
    </row>
    <row r="433" spans="11:18" x14ac:dyDescent="0.25">
      <c r="K433" s="73"/>
      <c r="L433" s="73"/>
      <c r="M433" s="73"/>
      <c r="N433" s="73"/>
      <c r="O433" s="73"/>
      <c r="P433" s="73"/>
      <c r="Q433" s="73"/>
      <c r="R433" s="73"/>
    </row>
    <row r="436" spans="11:18" x14ac:dyDescent="0.25">
      <c r="K436" s="73"/>
      <c r="L436" s="73"/>
      <c r="M436" s="73"/>
      <c r="N436" s="73"/>
      <c r="O436" s="73"/>
      <c r="P436" s="73"/>
      <c r="Q436" s="73"/>
      <c r="R436" s="73"/>
    </row>
    <row r="437" spans="11:18" x14ac:dyDescent="0.25">
      <c r="K437" s="73"/>
      <c r="L437" s="73"/>
      <c r="M437" s="73"/>
      <c r="N437" s="73"/>
      <c r="O437" s="73"/>
      <c r="P437" s="73"/>
      <c r="Q437" s="73"/>
      <c r="R437" s="73"/>
    </row>
    <row r="438" spans="11:18" x14ac:dyDescent="0.25">
      <c r="K438" s="73"/>
      <c r="L438" s="73"/>
      <c r="M438" s="73"/>
      <c r="N438" s="73"/>
      <c r="O438" s="73"/>
      <c r="P438" s="73"/>
      <c r="Q438" s="73"/>
      <c r="R438" s="73"/>
    </row>
    <row r="439" spans="11:18" x14ac:dyDescent="0.25">
      <c r="K439" s="73"/>
      <c r="L439" s="73"/>
      <c r="M439" s="73"/>
      <c r="N439" s="73"/>
      <c r="O439" s="73"/>
      <c r="P439" s="73"/>
      <c r="Q439" s="73"/>
      <c r="R439" s="73"/>
    </row>
    <row r="440" spans="11:18" x14ac:dyDescent="0.25">
      <c r="K440" s="73"/>
      <c r="L440" s="73"/>
      <c r="M440" s="73"/>
      <c r="N440" s="73"/>
      <c r="O440" s="73"/>
      <c r="P440" s="73"/>
      <c r="Q440" s="73"/>
      <c r="R440" s="73"/>
    </row>
    <row r="441" spans="11:18" x14ac:dyDescent="0.25">
      <c r="K441" s="73"/>
      <c r="L441" s="73"/>
      <c r="M441" s="73"/>
      <c r="N441" s="73"/>
      <c r="O441" s="73"/>
      <c r="P441" s="73"/>
      <c r="Q441" s="73"/>
      <c r="R441" s="73"/>
    </row>
    <row r="442" spans="11:18" x14ac:dyDescent="0.25">
      <c r="K442" s="73"/>
      <c r="L442" s="73"/>
      <c r="M442" s="73"/>
      <c r="N442" s="73"/>
      <c r="O442" s="73"/>
      <c r="P442" s="73"/>
      <c r="Q442" s="73"/>
      <c r="R442" s="73"/>
    </row>
    <row r="443" spans="11:18" x14ac:dyDescent="0.25">
      <c r="K443" s="73"/>
      <c r="L443" s="73"/>
      <c r="M443" s="73"/>
      <c r="N443" s="73"/>
      <c r="O443" s="73"/>
      <c r="P443" s="73"/>
      <c r="Q443" s="73"/>
      <c r="R443" s="73"/>
    </row>
    <row r="444" spans="11:18" x14ac:dyDescent="0.25">
      <c r="K444" s="73"/>
      <c r="L444" s="73"/>
      <c r="M444" s="73"/>
      <c r="N444" s="73"/>
      <c r="O444" s="73"/>
      <c r="P444" s="73"/>
      <c r="Q444" s="73"/>
      <c r="R444" s="73"/>
    </row>
    <row r="445" spans="11:18" x14ac:dyDescent="0.25">
      <c r="K445" s="73"/>
      <c r="L445" s="73"/>
      <c r="M445" s="73"/>
      <c r="N445" s="73"/>
      <c r="O445" s="73"/>
      <c r="P445" s="73"/>
      <c r="Q445" s="73"/>
      <c r="R445" s="73"/>
    </row>
    <row r="451" spans="11:18" x14ac:dyDescent="0.25">
      <c r="K451" s="73"/>
      <c r="L451" s="73"/>
      <c r="M451" s="73"/>
      <c r="N451" s="73"/>
      <c r="O451" s="73"/>
      <c r="P451" s="73"/>
      <c r="Q451" s="73"/>
      <c r="R451" s="73"/>
    </row>
    <row r="452" spans="11:18" x14ac:dyDescent="0.25">
      <c r="K452" s="73"/>
      <c r="L452" s="73"/>
      <c r="M452" s="73"/>
      <c r="N452" s="73"/>
      <c r="O452" s="73"/>
      <c r="P452" s="73"/>
      <c r="Q452" s="73"/>
      <c r="R452" s="73"/>
    </row>
    <row r="453" spans="11:18" x14ac:dyDescent="0.25">
      <c r="K453" s="73"/>
      <c r="L453" s="73"/>
      <c r="M453" s="73"/>
      <c r="N453" s="73"/>
      <c r="O453" s="73"/>
      <c r="P453" s="73"/>
      <c r="Q453" s="73"/>
      <c r="R453" s="73"/>
    </row>
    <row r="454" spans="11:18" x14ac:dyDescent="0.25">
      <c r="K454" s="73"/>
      <c r="L454" s="73"/>
      <c r="M454" s="73"/>
      <c r="N454" s="73"/>
      <c r="O454" s="73"/>
      <c r="P454" s="73"/>
      <c r="Q454" s="73"/>
      <c r="R454" s="73"/>
    </row>
    <row r="455" spans="11:18" x14ac:dyDescent="0.25">
      <c r="K455" s="73"/>
      <c r="L455" s="73"/>
      <c r="M455" s="73"/>
      <c r="N455" s="73"/>
      <c r="O455" s="73"/>
      <c r="P455" s="73"/>
      <c r="Q455" s="73"/>
      <c r="R455" s="73"/>
    </row>
    <row r="456" spans="11:18" x14ac:dyDescent="0.25">
      <c r="K456" s="73"/>
      <c r="L456" s="73"/>
      <c r="M456" s="73"/>
      <c r="N456" s="73"/>
      <c r="O456" s="73"/>
      <c r="P456" s="73"/>
      <c r="Q456" s="73"/>
      <c r="R456" s="73"/>
    </row>
    <row r="460" spans="11:18" x14ac:dyDescent="0.25">
      <c r="K460" s="73"/>
      <c r="L460" s="73"/>
      <c r="M460" s="73"/>
      <c r="N460" s="73"/>
      <c r="O460" s="73"/>
      <c r="P460" s="73"/>
      <c r="Q460" s="73"/>
      <c r="R460" s="73"/>
    </row>
    <row r="476" spans="11:18" x14ac:dyDescent="0.25">
      <c r="K476" s="73"/>
      <c r="L476" s="73"/>
      <c r="M476" s="73"/>
      <c r="N476" s="73"/>
      <c r="O476" s="73"/>
      <c r="P476" s="73"/>
      <c r="Q476" s="73"/>
      <c r="R476" s="73"/>
    </row>
    <row r="491" spans="11:18" x14ac:dyDescent="0.25">
      <c r="K491" s="73"/>
      <c r="L491" s="73"/>
      <c r="M491" s="73"/>
      <c r="N491" s="73"/>
      <c r="O491" s="73"/>
      <c r="P491" s="73"/>
      <c r="Q491" s="73"/>
      <c r="R491" s="73"/>
    </row>
    <row r="508" spans="11:18" x14ac:dyDescent="0.25">
      <c r="K508" s="73"/>
      <c r="L508" s="73"/>
      <c r="M508" s="73"/>
      <c r="N508" s="73"/>
      <c r="O508" s="73"/>
      <c r="P508" s="73"/>
      <c r="Q508" s="73"/>
      <c r="R508" s="73"/>
    </row>
    <row r="516" spans="11:18" x14ac:dyDescent="0.25">
      <c r="K516" s="73"/>
      <c r="L516" s="73"/>
      <c r="M516" s="73"/>
      <c r="N516" s="73"/>
      <c r="O516" s="73"/>
      <c r="P516" s="73"/>
      <c r="Q516" s="73"/>
      <c r="R516" s="73"/>
    </row>
    <row r="527" spans="11:18" x14ac:dyDescent="0.25">
      <c r="K527" s="73"/>
      <c r="L527" s="73"/>
      <c r="M527" s="73"/>
      <c r="N527" s="73"/>
      <c r="O527" s="73"/>
      <c r="P527" s="73"/>
      <c r="Q527" s="73"/>
      <c r="R527" s="73"/>
    </row>
    <row r="528" spans="11:18" ht="15.75" x14ac:dyDescent="0.25">
      <c r="K528" s="77"/>
      <c r="L528" s="77"/>
      <c r="M528" s="77"/>
    </row>
    <row r="549" spans="11:18" x14ac:dyDescent="0.25">
      <c r="K549" s="73"/>
      <c r="L549" s="73"/>
      <c r="M549" s="73"/>
      <c r="N549" s="73"/>
      <c r="O549" s="73"/>
      <c r="P549" s="73"/>
      <c r="Q549" s="73"/>
      <c r="R549" s="73"/>
    </row>
    <row r="564" spans="11:18" x14ac:dyDescent="0.25">
      <c r="K564" s="73"/>
      <c r="L564" s="73"/>
      <c r="M564" s="73"/>
      <c r="N564" s="73"/>
      <c r="O564" s="73"/>
      <c r="P564" s="73"/>
      <c r="Q564" s="73"/>
      <c r="R564" s="73"/>
    </row>
    <row r="577" spans="11:18" x14ac:dyDescent="0.25">
      <c r="K577" s="73"/>
      <c r="L577" s="73"/>
      <c r="M577" s="73"/>
      <c r="N577" s="73"/>
      <c r="O577" s="73"/>
      <c r="P577" s="73"/>
      <c r="Q577" s="73"/>
      <c r="R577" s="73"/>
    </row>
    <row r="585" spans="11:18" x14ac:dyDescent="0.25">
      <c r="K585" s="73"/>
      <c r="L585" s="73"/>
      <c r="M585" s="73"/>
      <c r="N585" s="73"/>
      <c r="O585" s="73"/>
      <c r="P585" s="73"/>
      <c r="Q585" s="73"/>
      <c r="R585" s="73"/>
    </row>
    <row r="596" spans="11:18" x14ac:dyDescent="0.25">
      <c r="K596" s="73"/>
      <c r="L596" s="73"/>
      <c r="M596" s="73"/>
      <c r="N596" s="73"/>
      <c r="O596" s="73"/>
      <c r="P596" s="73"/>
      <c r="Q596" s="73"/>
      <c r="R596" s="73"/>
    </row>
    <row r="597" spans="11:18" ht="15.75" x14ac:dyDescent="0.25">
      <c r="K597" s="77"/>
      <c r="L597" s="77"/>
      <c r="M597" s="77"/>
    </row>
    <row r="614" spans="11:18" x14ac:dyDescent="0.25">
      <c r="K614" s="73"/>
      <c r="L614" s="73"/>
      <c r="M614" s="73"/>
      <c r="N614" s="73"/>
      <c r="O614" s="73"/>
      <c r="P614" s="73"/>
      <c r="Q614" s="73"/>
      <c r="R614" s="73"/>
    </row>
    <row r="625" spans="11:18" x14ac:dyDescent="0.25">
      <c r="K625" s="73"/>
      <c r="L625" s="73"/>
      <c r="M625" s="73"/>
      <c r="N625" s="73"/>
      <c r="O625" s="73"/>
      <c r="P625" s="73"/>
      <c r="Q625" s="73"/>
      <c r="R625" s="73"/>
    </row>
    <row r="627" spans="11:18" x14ac:dyDescent="0.25">
      <c r="K627" s="73"/>
      <c r="L627" s="73"/>
      <c r="M627" s="73"/>
      <c r="N627" s="73"/>
      <c r="O627" s="73"/>
      <c r="P627" s="73"/>
      <c r="Q627" s="73"/>
      <c r="R627" s="73"/>
    </row>
    <row r="633" spans="11:18" x14ac:dyDescent="0.25">
      <c r="R633" s="73"/>
    </row>
    <row r="637" spans="11:18" x14ac:dyDescent="0.25">
      <c r="K637" s="49"/>
    </row>
    <row r="638" spans="11:18" x14ac:dyDescent="0.25">
      <c r="K638" s="73"/>
      <c r="L638" s="73"/>
      <c r="M638" s="73"/>
      <c r="N638" s="73"/>
      <c r="O638" s="73"/>
      <c r="P638" s="73"/>
      <c r="Q638" s="73"/>
      <c r="R638" s="73"/>
    </row>
  </sheetData>
  <sheetProtection password="CC31" sheet="1" objects="1" scenarios="1" formatCells="0" formatColumns="0" formatRows="0" insertRows="0"/>
  <mergeCells count="364">
    <mergeCell ref="A315:C315"/>
    <mergeCell ref="A317:C318"/>
    <mergeCell ref="A313:G313"/>
    <mergeCell ref="C2:I2"/>
    <mergeCell ref="J2:J3"/>
    <mergeCell ref="D4:H4"/>
    <mergeCell ref="C7:I7"/>
    <mergeCell ref="C8:I8"/>
    <mergeCell ref="A22:B22"/>
    <mergeCell ref="A16:G16"/>
    <mergeCell ref="A18:J19"/>
    <mergeCell ref="A20:B21"/>
    <mergeCell ref="C20:G21"/>
    <mergeCell ref="H20:J20"/>
    <mergeCell ref="A12:J12"/>
    <mergeCell ref="A13:B14"/>
    <mergeCell ref="C13:G14"/>
    <mergeCell ref="H13:J13"/>
    <mergeCell ref="A15:B15"/>
    <mergeCell ref="A23:G23"/>
    <mergeCell ref="A25:J25"/>
    <mergeCell ref="A26:A27"/>
    <mergeCell ref="B26:B27"/>
    <mergeCell ref="C26:C27"/>
    <mergeCell ref="D26:D27"/>
    <mergeCell ref="E26:E27"/>
    <mergeCell ref="F26:F27"/>
    <mergeCell ref="G26:G27"/>
    <mergeCell ref="H26:J26"/>
    <mergeCell ref="A34:G34"/>
    <mergeCell ref="A36:J36"/>
    <mergeCell ref="A37:A38"/>
    <mergeCell ref="B37:B38"/>
    <mergeCell ref="C37:C38"/>
    <mergeCell ref="D37:D38"/>
    <mergeCell ref="E37:E38"/>
    <mergeCell ref="F37:F38"/>
    <mergeCell ref="G37:G38"/>
    <mergeCell ref="H37:J37"/>
    <mergeCell ref="A40:G40"/>
    <mergeCell ref="A42:J42"/>
    <mergeCell ref="A43:A44"/>
    <mergeCell ref="B43:B44"/>
    <mergeCell ref="C43:C44"/>
    <mergeCell ref="D43:D44"/>
    <mergeCell ref="E43:E44"/>
    <mergeCell ref="F43:F44"/>
    <mergeCell ref="G43:G44"/>
    <mergeCell ref="H43:J43"/>
    <mergeCell ref="A46:G46"/>
    <mergeCell ref="A48:J48"/>
    <mergeCell ref="A49:A50"/>
    <mergeCell ref="B49:B50"/>
    <mergeCell ref="C49:C50"/>
    <mergeCell ref="D49:E50"/>
    <mergeCell ref="F49:F50"/>
    <mergeCell ref="G49:G50"/>
    <mergeCell ref="H55:J55"/>
    <mergeCell ref="B57:B58"/>
    <mergeCell ref="D57:E57"/>
    <mergeCell ref="D58:E58"/>
    <mergeCell ref="A59:G59"/>
    <mergeCell ref="A61:J61"/>
    <mergeCell ref="H49:J49"/>
    <mergeCell ref="D51:E51"/>
    <mergeCell ref="A52:G52"/>
    <mergeCell ref="A54:J54"/>
    <mergeCell ref="A55:A56"/>
    <mergeCell ref="B55:B56"/>
    <mergeCell ref="C55:C56"/>
    <mergeCell ref="D55:E56"/>
    <mergeCell ref="F55:F56"/>
    <mergeCell ref="G55:G56"/>
    <mergeCell ref="A69:J69"/>
    <mergeCell ref="A70:A71"/>
    <mergeCell ref="B70:B71"/>
    <mergeCell ref="C70:C71"/>
    <mergeCell ref="D70:G71"/>
    <mergeCell ref="H70:J70"/>
    <mergeCell ref="H62:J62"/>
    <mergeCell ref="B64:B66"/>
    <mergeCell ref="D64:E64"/>
    <mergeCell ref="D65:E65"/>
    <mergeCell ref="D66:E66"/>
    <mergeCell ref="A67:G67"/>
    <mergeCell ref="A62:A63"/>
    <mergeCell ref="B62:B63"/>
    <mergeCell ref="C62:C63"/>
    <mergeCell ref="D62:E63"/>
    <mergeCell ref="F62:F63"/>
    <mergeCell ref="G62:G63"/>
    <mergeCell ref="F77:F78"/>
    <mergeCell ref="G77:G78"/>
    <mergeCell ref="H77:J77"/>
    <mergeCell ref="B72:B73"/>
    <mergeCell ref="D72:G72"/>
    <mergeCell ref="D73:G73"/>
    <mergeCell ref="A74:G74"/>
    <mergeCell ref="A76:J76"/>
    <mergeCell ref="A77:A78"/>
    <mergeCell ref="B77:B78"/>
    <mergeCell ref="C77:C78"/>
    <mergeCell ref="D77:D78"/>
    <mergeCell ref="E77:E78"/>
    <mergeCell ref="A79:A85"/>
    <mergeCell ref="B79:B85"/>
    <mergeCell ref="C79:C85"/>
    <mergeCell ref="A86:G86"/>
    <mergeCell ref="A95:G95"/>
    <mergeCell ref="A97:J97"/>
    <mergeCell ref="A98:A99"/>
    <mergeCell ref="B98:B99"/>
    <mergeCell ref="C98:C99"/>
    <mergeCell ref="D98:D99"/>
    <mergeCell ref="E98:E99"/>
    <mergeCell ref="F98:F99"/>
    <mergeCell ref="A87:A93"/>
    <mergeCell ref="B87:B93"/>
    <mergeCell ref="C87:C93"/>
    <mergeCell ref="A94:G94"/>
    <mergeCell ref="H108:J108"/>
    <mergeCell ref="B110:D110"/>
    <mergeCell ref="B111:D111"/>
    <mergeCell ref="B112:D112"/>
    <mergeCell ref="B113:D113"/>
    <mergeCell ref="B114:D114"/>
    <mergeCell ref="G98:G99"/>
    <mergeCell ref="H98:J98"/>
    <mergeCell ref="A104:G104"/>
    <mergeCell ref="A106:J106"/>
    <mergeCell ref="B107:J107"/>
    <mergeCell ref="A108:A109"/>
    <mergeCell ref="B108:D109"/>
    <mergeCell ref="E108:E109"/>
    <mergeCell ref="F108:F109"/>
    <mergeCell ref="G108:G109"/>
    <mergeCell ref="A121:G121"/>
    <mergeCell ref="B123:J123"/>
    <mergeCell ref="A124:A125"/>
    <mergeCell ref="B124:D125"/>
    <mergeCell ref="E124:E125"/>
    <mergeCell ref="F124:F125"/>
    <mergeCell ref="G124:G125"/>
    <mergeCell ref="H124:J124"/>
    <mergeCell ref="B115:D115"/>
    <mergeCell ref="B116:D116"/>
    <mergeCell ref="B117:D117"/>
    <mergeCell ref="B118:D118"/>
    <mergeCell ref="B119:D119"/>
    <mergeCell ref="B120:D120"/>
    <mergeCell ref="A133:A134"/>
    <mergeCell ref="B133:D134"/>
    <mergeCell ref="E133:E134"/>
    <mergeCell ref="F133:F134"/>
    <mergeCell ref="G133:G134"/>
    <mergeCell ref="H133:J133"/>
    <mergeCell ref="B126:D126"/>
    <mergeCell ref="B127:D127"/>
    <mergeCell ref="B128:D128"/>
    <mergeCell ref="B129:D129"/>
    <mergeCell ref="A130:G130"/>
    <mergeCell ref="B132:J132"/>
    <mergeCell ref="B142:J142"/>
    <mergeCell ref="A143:A144"/>
    <mergeCell ref="B143:D144"/>
    <mergeCell ref="E143:E144"/>
    <mergeCell ref="F143:F144"/>
    <mergeCell ref="G143:G144"/>
    <mergeCell ref="H143:J143"/>
    <mergeCell ref="B135:D135"/>
    <mergeCell ref="B136:D136"/>
    <mergeCell ref="B137:D137"/>
    <mergeCell ref="B138:D138"/>
    <mergeCell ref="B139:D139"/>
    <mergeCell ref="A140:G140"/>
    <mergeCell ref="B145:D145"/>
    <mergeCell ref="B146:D146"/>
    <mergeCell ref="B147:D147"/>
    <mergeCell ref="A148:G148"/>
    <mergeCell ref="B150:J150"/>
    <mergeCell ref="A151:A152"/>
    <mergeCell ref="B151:D152"/>
    <mergeCell ref="E151:E152"/>
    <mergeCell ref="F151:F152"/>
    <mergeCell ref="G151:G152"/>
    <mergeCell ref="H151:J151"/>
    <mergeCell ref="B153:D153"/>
    <mergeCell ref="B169:D169"/>
    <mergeCell ref="B170:D170"/>
    <mergeCell ref="B171:D171"/>
    <mergeCell ref="B163:D163"/>
    <mergeCell ref="B164:D164"/>
    <mergeCell ref="B165:D165"/>
    <mergeCell ref="B166:D166"/>
    <mergeCell ref="B167:D167"/>
    <mergeCell ref="B168:D168"/>
    <mergeCell ref="B154:D154"/>
    <mergeCell ref="B158:D158"/>
    <mergeCell ref="B172:D172"/>
    <mergeCell ref="B173:D173"/>
    <mergeCell ref="B155:D155"/>
    <mergeCell ref="B156:D156"/>
    <mergeCell ref="B157:D157"/>
    <mergeCell ref="B174:D174"/>
    <mergeCell ref="B175:D175"/>
    <mergeCell ref="A176:G176"/>
    <mergeCell ref="B178:J178"/>
    <mergeCell ref="B159:D159"/>
    <mergeCell ref="B160:D160"/>
    <mergeCell ref="B161:D161"/>
    <mergeCell ref="B162:D162"/>
    <mergeCell ref="A179:A180"/>
    <mergeCell ref="B179:D180"/>
    <mergeCell ref="E179:E180"/>
    <mergeCell ref="F179:F180"/>
    <mergeCell ref="G179:G180"/>
    <mergeCell ref="H179:J179"/>
    <mergeCell ref="B186:D186"/>
    <mergeCell ref="B187:D187"/>
    <mergeCell ref="B188:D188"/>
    <mergeCell ref="B189:D189"/>
    <mergeCell ref="B190:D190"/>
    <mergeCell ref="B203:D203"/>
    <mergeCell ref="B181:D181"/>
    <mergeCell ref="B182:D182"/>
    <mergeCell ref="B183:D183"/>
    <mergeCell ref="B184:D184"/>
    <mergeCell ref="B185:D185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H210:J210"/>
    <mergeCell ref="B212:D212"/>
    <mergeCell ref="B213:D213"/>
    <mergeCell ref="B214:D214"/>
    <mergeCell ref="B215:D215"/>
    <mergeCell ref="B216:D216"/>
    <mergeCell ref="B204:D204"/>
    <mergeCell ref="B205:D205"/>
    <mergeCell ref="B206:D206"/>
    <mergeCell ref="A207:G207"/>
    <mergeCell ref="B209:J209"/>
    <mergeCell ref="A210:A211"/>
    <mergeCell ref="B210:D211"/>
    <mergeCell ref="E210:E211"/>
    <mergeCell ref="F210:F211"/>
    <mergeCell ref="G210:G211"/>
    <mergeCell ref="B217:D217"/>
    <mergeCell ref="B218:D218"/>
    <mergeCell ref="B219:D219"/>
    <mergeCell ref="A220:G220"/>
    <mergeCell ref="B222:J222"/>
    <mergeCell ref="A223:A224"/>
    <mergeCell ref="B223:D224"/>
    <mergeCell ref="E223:E224"/>
    <mergeCell ref="F223:F224"/>
    <mergeCell ref="G223:G224"/>
    <mergeCell ref="H223:J223"/>
    <mergeCell ref="B225:D225"/>
    <mergeCell ref="B226:D226"/>
    <mergeCell ref="B227:D227"/>
    <mergeCell ref="B234:D234"/>
    <mergeCell ref="B235:D235"/>
    <mergeCell ref="B236:D236"/>
    <mergeCell ref="B237:D237"/>
    <mergeCell ref="B238:D238"/>
    <mergeCell ref="B269:D269"/>
    <mergeCell ref="B228:D228"/>
    <mergeCell ref="B229:D229"/>
    <mergeCell ref="B230:D230"/>
    <mergeCell ref="B231:D231"/>
    <mergeCell ref="B232:D232"/>
    <mergeCell ref="B233:D233"/>
    <mergeCell ref="B239:D239"/>
    <mergeCell ref="B240:D240"/>
    <mergeCell ref="B241:D241"/>
    <mergeCell ref="B242:D242"/>
    <mergeCell ref="B243:D243"/>
    <mergeCell ref="B265:D265"/>
    <mergeCell ref="B266:D266"/>
    <mergeCell ref="B267:D267"/>
    <mergeCell ref="B268:D268"/>
    <mergeCell ref="B280:D280"/>
    <mergeCell ref="B281:D281"/>
    <mergeCell ref="B282:D282"/>
    <mergeCell ref="B283:D283"/>
    <mergeCell ref="B284:D284"/>
    <mergeCell ref="H275:J275"/>
    <mergeCell ref="B277:D277"/>
    <mergeCell ref="B270:D270"/>
    <mergeCell ref="B271:D271"/>
    <mergeCell ref="A272:G272"/>
    <mergeCell ref="B274:J274"/>
    <mergeCell ref="A275:A276"/>
    <mergeCell ref="B275:D276"/>
    <mergeCell ref="E275:E276"/>
    <mergeCell ref="F275:F276"/>
    <mergeCell ref="G275:G276"/>
    <mergeCell ref="B320:J320"/>
    <mergeCell ref="B5:J5"/>
    <mergeCell ref="C15:G15"/>
    <mergeCell ref="C22:G22"/>
    <mergeCell ref="A311:G311"/>
    <mergeCell ref="A312:G312"/>
    <mergeCell ref="E315:F315"/>
    <mergeCell ref="B310:D310"/>
    <mergeCell ref="B304:D304"/>
    <mergeCell ref="B305:D305"/>
    <mergeCell ref="B306:D306"/>
    <mergeCell ref="B307:D307"/>
    <mergeCell ref="B308:D308"/>
    <mergeCell ref="B309:D309"/>
    <mergeCell ref="E316:F316"/>
    <mergeCell ref="E319:F319"/>
    <mergeCell ref="E318:F318"/>
    <mergeCell ref="B294:D294"/>
    <mergeCell ref="B295:D295"/>
    <mergeCell ref="B296:D296"/>
    <mergeCell ref="B297:D297"/>
    <mergeCell ref="B298:D298"/>
    <mergeCell ref="B299:D299"/>
    <mergeCell ref="B291:D291"/>
    <mergeCell ref="B244:D244"/>
    <mergeCell ref="B245:D245"/>
    <mergeCell ref="B246:D246"/>
    <mergeCell ref="B247:D247"/>
    <mergeCell ref="B248:D248"/>
    <mergeCell ref="B258:D258"/>
    <mergeCell ref="B259:D259"/>
    <mergeCell ref="B262:D262"/>
    <mergeCell ref="B263:D263"/>
    <mergeCell ref="B300:D300"/>
    <mergeCell ref="B301:D301"/>
    <mergeCell ref="B302:D302"/>
    <mergeCell ref="B303:D303"/>
    <mergeCell ref="B264:D264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92:D292"/>
    <mergeCell ref="B293:D293"/>
    <mergeCell ref="B278:D278"/>
    <mergeCell ref="B285:D285"/>
    <mergeCell ref="B286:D286"/>
    <mergeCell ref="B287:D287"/>
    <mergeCell ref="B288:D288"/>
    <mergeCell ref="B289:D289"/>
    <mergeCell ref="B290:D290"/>
    <mergeCell ref="B279:D279"/>
  </mergeCells>
  <pageMargins left="0.78740157480314965" right="0.19685039370078741" top="0.59055118110236227" bottom="0.31496062992125984" header="0.31496062992125984" footer="0.19685039370078741"/>
  <pageSetup paperSize="9" scale="5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CC33"/>
  </sheetPr>
  <dimension ref="A1:O410"/>
  <sheetViews>
    <sheetView view="pageBreakPreview" topLeftCell="A4" zoomScale="90" zoomScaleSheetLayoutView="90" workbookViewId="0">
      <selection activeCell="I401" sqref="I401"/>
    </sheetView>
  </sheetViews>
  <sheetFormatPr defaultRowHeight="15" x14ac:dyDescent="0.25"/>
  <cols>
    <col min="1" max="1" width="4.5703125" customWidth="1"/>
    <col min="3" max="3" width="18.7109375" customWidth="1"/>
    <col min="4" max="4" width="23.5703125" customWidth="1"/>
    <col min="5" max="5" width="12.140625" customWidth="1"/>
    <col min="6" max="6" width="17.42578125" customWidth="1"/>
    <col min="7" max="7" width="15.42578125" customWidth="1"/>
    <col min="8" max="8" width="17.85546875" customWidth="1"/>
    <col min="9" max="9" width="17.140625" customWidth="1"/>
    <col min="10" max="10" width="16" customWidth="1"/>
    <col min="11" max="11" width="32.85546875" customWidth="1"/>
    <col min="12" max="12" width="13.7109375" customWidth="1"/>
    <col min="13" max="13" width="14" customWidth="1"/>
  </cols>
  <sheetData>
    <row r="1" spans="1:10" x14ac:dyDescent="0.25">
      <c r="A1" s="107"/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9.149999999999999" customHeight="1" x14ac:dyDescent="0.3">
      <c r="A2" s="107"/>
      <c r="B2" s="107"/>
      <c r="C2" s="1051" t="s">
        <v>158</v>
      </c>
      <c r="D2" s="1051"/>
      <c r="E2" s="1051"/>
      <c r="F2" s="1051"/>
      <c r="G2" s="1051"/>
      <c r="H2" s="1051"/>
      <c r="I2" s="1051"/>
      <c r="J2" s="1049">
        <v>2</v>
      </c>
    </row>
    <row r="3" spans="1:10" ht="19.149999999999999" customHeight="1" x14ac:dyDescent="0.3">
      <c r="A3" s="108"/>
      <c r="B3" s="108"/>
      <c r="C3" s="109"/>
      <c r="D3" s="109"/>
      <c r="E3" s="115" t="s">
        <v>159</v>
      </c>
      <c r="F3" s="115">
        <f>'расшифровка 4'!F3</f>
        <v>2022</v>
      </c>
      <c r="G3" s="111" t="s">
        <v>160</v>
      </c>
      <c r="H3" s="109"/>
      <c r="I3" s="109"/>
      <c r="J3" s="1050"/>
    </row>
    <row r="4" spans="1:10" ht="19.149999999999999" customHeight="1" x14ac:dyDescent="0.3">
      <c r="A4" s="108"/>
      <c r="B4" s="108"/>
      <c r="C4" s="109"/>
      <c r="D4" s="1051" t="str">
        <f>'расшифровка 4'!D4:H4</f>
        <v xml:space="preserve">и  плановый период   2023  -  2024 г.г. </v>
      </c>
      <c r="E4" s="1051"/>
      <c r="F4" s="1051"/>
      <c r="G4" s="1051"/>
      <c r="H4" s="1051"/>
      <c r="I4" s="109"/>
      <c r="J4" s="107"/>
    </row>
    <row r="5" spans="1:10" ht="18" customHeight="1" x14ac:dyDescent="0.3">
      <c r="A5" s="108"/>
      <c r="B5" s="1123" t="s">
        <v>168</v>
      </c>
      <c r="C5" s="1123"/>
      <c r="D5" s="1123"/>
      <c r="E5" s="1123"/>
      <c r="F5" s="1123"/>
      <c r="G5" s="1123"/>
      <c r="H5" s="1123"/>
      <c r="I5" s="1123"/>
      <c r="J5" s="1123"/>
    </row>
    <row r="6" spans="1:10" ht="15" customHeigh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42" customHeight="1" x14ac:dyDescent="0.25">
      <c r="A7" s="108"/>
      <c r="B7" s="108"/>
      <c r="C7" s="1147" t="str">
        <f>'расшифровка 4'!C7:I7</f>
        <v>Муниципальное бюджетное общеобразовательное учреждение "Средняя общеобразовательная школа с.Пуциловка" Уссурийского городского округа</v>
      </c>
      <c r="D7" s="1147"/>
      <c r="E7" s="1147"/>
      <c r="F7" s="1147"/>
      <c r="G7" s="1147"/>
      <c r="H7" s="1147"/>
      <c r="I7" s="1147"/>
      <c r="J7" s="108"/>
    </row>
    <row r="8" spans="1:10" ht="15.75" x14ac:dyDescent="0.25">
      <c r="A8" s="108"/>
      <c r="B8" s="108"/>
      <c r="C8" s="1254" t="s">
        <v>162</v>
      </c>
      <c r="D8" s="1254"/>
      <c r="E8" s="1254"/>
      <c r="F8" s="1254"/>
      <c r="G8" s="1254"/>
      <c r="H8" s="1254"/>
      <c r="I8" s="1254"/>
      <c r="J8" s="108"/>
    </row>
    <row r="9" spans="1:10" ht="15.75" x14ac:dyDescent="0.25">
      <c r="A9" s="108"/>
      <c r="B9" s="108"/>
      <c r="C9" s="569"/>
      <c r="D9" s="569"/>
      <c r="E9" s="569"/>
      <c r="F9" s="569"/>
      <c r="G9" s="569"/>
      <c r="H9" s="569"/>
      <c r="I9" s="569"/>
      <c r="J9" s="108"/>
    </row>
    <row r="10" spans="1:10" ht="18.75" x14ac:dyDescent="0.3">
      <c r="A10" s="29"/>
      <c r="B10" s="29"/>
      <c r="C10" s="33" t="s">
        <v>163</v>
      </c>
      <c r="D10" s="32"/>
      <c r="E10" s="644" t="str">
        <f>'расшифровка 4'!E10</f>
        <v>16</v>
      </c>
      <c r="F10" s="611" t="str">
        <f>'расшифровка 4'!F10</f>
        <v>февраля</v>
      </c>
      <c r="G10" s="611">
        <f>'расшифровка 4'!G10</f>
        <v>2022</v>
      </c>
      <c r="H10" s="35" t="s">
        <v>164</v>
      </c>
      <c r="I10" s="32"/>
      <c r="J10" s="29"/>
    </row>
    <row r="11" spans="1:10" ht="15.75" x14ac:dyDescent="0.25">
      <c r="A11" s="29"/>
      <c r="B11" s="29"/>
      <c r="C11" s="29"/>
      <c r="D11" s="29"/>
      <c r="E11" s="34" t="s">
        <v>186</v>
      </c>
      <c r="F11" s="34" t="s">
        <v>187</v>
      </c>
      <c r="G11" s="34" t="s">
        <v>188</v>
      </c>
      <c r="H11" s="29"/>
      <c r="I11" s="29"/>
      <c r="J11" s="29"/>
    </row>
    <row r="12" spans="1:10" ht="21" hidden="1" customHeight="1" x14ac:dyDescent="0.25">
      <c r="A12" s="1253" t="s">
        <v>100</v>
      </c>
      <c r="B12" s="1253"/>
      <c r="C12" s="1253"/>
      <c r="D12" s="1253"/>
      <c r="E12" s="1253"/>
      <c r="F12" s="1253"/>
      <c r="G12" s="1253"/>
      <c r="H12" s="1253"/>
      <c r="I12" s="1253"/>
      <c r="J12" s="1253"/>
    </row>
    <row r="13" spans="1:10" ht="17.25" hidden="1" customHeight="1" x14ac:dyDescent="0.25">
      <c r="A13" s="1180" t="s">
        <v>0</v>
      </c>
      <c r="B13" s="1180"/>
      <c r="C13" s="1180" t="s">
        <v>79</v>
      </c>
      <c r="D13" s="1180"/>
      <c r="E13" s="1180"/>
      <c r="F13" s="1180"/>
      <c r="G13" s="1180"/>
      <c r="H13" s="1180" t="s">
        <v>104</v>
      </c>
      <c r="I13" s="1180"/>
      <c r="J13" s="1180"/>
    </row>
    <row r="14" spans="1:10" ht="17.25" hidden="1" customHeight="1" x14ac:dyDescent="0.25">
      <c r="A14" s="1180"/>
      <c r="B14" s="1180"/>
      <c r="C14" s="1180"/>
      <c r="D14" s="1180"/>
      <c r="E14" s="1180"/>
      <c r="F14" s="1180"/>
      <c r="G14" s="1180"/>
      <c r="H14" s="36">
        <f>'расшифровка 4'!H14</f>
        <v>2022</v>
      </c>
      <c r="I14" s="36">
        <f>'расшифровка 4'!I14</f>
        <v>2023</v>
      </c>
      <c r="J14" s="36">
        <f>'расшифровка 4'!J14</f>
        <v>2024</v>
      </c>
    </row>
    <row r="15" spans="1:10" ht="20.25" hidden="1" customHeight="1" x14ac:dyDescent="0.25">
      <c r="A15" s="1249">
        <v>211</v>
      </c>
      <c r="B15" s="1249"/>
      <c r="C15" s="1250" t="s">
        <v>101</v>
      </c>
      <c r="D15" s="1251"/>
      <c r="E15" s="1251"/>
      <c r="F15" s="1251"/>
      <c r="G15" s="1252"/>
      <c r="H15" s="223"/>
      <c r="I15" s="539"/>
      <c r="J15" s="539"/>
    </row>
    <row r="16" spans="1:10" ht="18.75" hidden="1" customHeight="1" x14ac:dyDescent="0.25">
      <c r="A16" s="970" t="s">
        <v>1</v>
      </c>
      <c r="B16" s="971"/>
      <c r="C16" s="971"/>
      <c r="D16" s="971"/>
      <c r="E16" s="971"/>
      <c r="F16" s="971"/>
      <c r="G16" s="972"/>
      <c r="H16" s="30">
        <f>H15</f>
        <v>0</v>
      </c>
      <c r="I16" s="30">
        <f t="shared" ref="I16:J16" si="0">I15</f>
        <v>0</v>
      </c>
      <c r="J16" s="30">
        <f t="shared" si="0"/>
        <v>0</v>
      </c>
    </row>
    <row r="17" spans="1:13" hidden="1" x14ac:dyDescent="0.25">
      <c r="A17" s="107"/>
      <c r="B17" s="339" t="s">
        <v>81</v>
      </c>
      <c r="C17" s="339"/>
      <c r="D17" s="339"/>
      <c r="E17" s="107"/>
      <c r="F17" s="107"/>
      <c r="G17" s="107"/>
      <c r="H17" s="107"/>
      <c r="I17" s="107"/>
      <c r="J17" s="107"/>
    </row>
    <row r="18" spans="1:13" ht="17.25" hidden="1" customHeight="1" x14ac:dyDescent="0.25">
      <c r="A18" s="1117" t="s">
        <v>2</v>
      </c>
      <c r="B18" s="1117"/>
      <c r="C18" s="1117"/>
      <c r="D18" s="1117"/>
      <c r="E18" s="1117"/>
      <c r="F18" s="1117"/>
      <c r="G18" s="1117"/>
      <c r="H18" s="1117"/>
      <c r="I18" s="1117"/>
      <c r="J18" s="1117"/>
    </row>
    <row r="19" spans="1:13" ht="19.5" hidden="1" customHeight="1" x14ac:dyDescent="0.25">
      <c r="A19" s="1117"/>
      <c r="B19" s="1117"/>
      <c r="C19" s="1117"/>
      <c r="D19" s="1117"/>
      <c r="E19" s="1117"/>
      <c r="F19" s="1117"/>
      <c r="G19" s="1117"/>
      <c r="H19" s="1117"/>
      <c r="I19" s="1117"/>
      <c r="J19" s="1117"/>
    </row>
    <row r="20" spans="1:13" ht="16.5" hidden="1" customHeight="1" x14ac:dyDescent="0.25">
      <c r="A20" s="1079" t="s">
        <v>0</v>
      </c>
      <c r="B20" s="1079"/>
      <c r="C20" s="1079" t="s">
        <v>79</v>
      </c>
      <c r="D20" s="1079"/>
      <c r="E20" s="1079"/>
      <c r="F20" s="1079"/>
      <c r="G20" s="1079"/>
      <c r="H20" s="1079" t="s">
        <v>104</v>
      </c>
      <c r="I20" s="1079"/>
      <c r="J20" s="1079"/>
    </row>
    <row r="21" spans="1:13" ht="17.25" hidden="1" customHeight="1" x14ac:dyDescent="0.25">
      <c r="A21" s="1079"/>
      <c r="B21" s="1079"/>
      <c r="C21" s="1079"/>
      <c r="D21" s="1079"/>
      <c r="E21" s="1079"/>
      <c r="F21" s="1079"/>
      <c r="G21" s="1079"/>
      <c r="H21" s="105">
        <f>H14</f>
        <v>2022</v>
      </c>
      <c r="I21" s="105">
        <f>I14</f>
        <v>2023</v>
      </c>
      <c r="J21" s="105">
        <f>J14</f>
        <v>2024</v>
      </c>
    </row>
    <row r="22" spans="1:13" ht="18.75" hidden="1" customHeight="1" x14ac:dyDescent="0.25">
      <c r="A22" s="1249">
        <v>213</v>
      </c>
      <c r="B22" s="1249"/>
      <c r="C22" s="1250" t="s">
        <v>102</v>
      </c>
      <c r="D22" s="1251"/>
      <c r="E22" s="1251"/>
      <c r="F22" s="1251"/>
      <c r="G22" s="1252"/>
      <c r="H22" s="47"/>
      <c r="I22" s="47"/>
      <c r="J22" s="47"/>
      <c r="K22" s="40">
        <f>ROUND(H15*30.2%,0)</f>
        <v>0</v>
      </c>
      <c r="L22" s="40">
        <f t="shared" ref="L22:M22" si="1">ROUND(I15*30.2%,0)</f>
        <v>0</v>
      </c>
      <c r="M22" s="40">
        <f t="shared" si="1"/>
        <v>0</v>
      </c>
    </row>
    <row r="23" spans="1:13" ht="18" hidden="1" customHeight="1" x14ac:dyDescent="0.25">
      <c r="A23" s="970" t="s">
        <v>3</v>
      </c>
      <c r="B23" s="971"/>
      <c r="C23" s="971"/>
      <c r="D23" s="971"/>
      <c r="E23" s="971"/>
      <c r="F23" s="971"/>
      <c r="G23" s="972"/>
      <c r="H23" s="30">
        <f>H22</f>
        <v>0</v>
      </c>
      <c r="I23" s="30">
        <f t="shared" ref="I23:J23" si="2">I22</f>
        <v>0</v>
      </c>
      <c r="J23" s="30">
        <f t="shared" si="2"/>
        <v>0</v>
      </c>
      <c r="K23" s="38"/>
      <c r="L23" s="38"/>
    </row>
    <row r="24" spans="1:13" ht="13.5" hidden="1" customHeight="1" x14ac:dyDescent="0.25"/>
    <row r="25" spans="1:13" ht="17.25" hidden="1" customHeight="1" x14ac:dyDescent="0.25">
      <c r="A25" s="1253" t="s">
        <v>4</v>
      </c>
      <c r="B25" s="1253"/>
      <c r="C25" s="1253"/>
      <c r="D25" s="1253"/>
      <c r="E25" s="1253"/>
      <c r="F25" s="1253"/>
      <c r="G25" s="1253"/>
      <c r="H25" s="1253"/>
      <c r="I25" s="1253"/>
      <c r="J25" s="1253"/>
    </row>
    <row r="26" spans="1:13" ht="18.75" hidden="1" customHeight="1" x14ac:dyDescent="0.25">
      <c r="A26" s="1183" t="s">
        <v>106</v>
      </c>
      <c r="B26" s="1183" t="s">
        <v>0</v>
      </c>
      <c r="C26" s="1183" t="s">
        <v>105</v>
      </c>
      <c r="D26" s="1183" t="s">
        <v>79</v>
      </c>
      <c r="E26" s="1240" t="s">
        <v>49</v>
      </c>
      <c r="F26" s="1240" t="s">
        <v>89</v>
      </c>
      <c r="G26" s="1193" t="s">
        <v>111</v>
      </c>
      <c r="H26" s="1180" t="s">
        <v>104</v>
      </c>
      <c r="I26" s="1180"/>
      <c r="J26" s="1180"/>
    </row>
    <row r="27" spans="1:13" ht="54.75" hidden="1" customHeight="1" x14ac:dyDescent="0.25">
      <c r="A27" s="1184"/>
      <c r="B27" s="1184"/>
      <c r="C27" s="1184"/>
      <c r="D27" s="1184"/>
      <c r="E27" s="1240"/>
      <c r="F27" s="1240"/>
      <c r="G27" s="1193"/>
      <c r="H27" s="36">
        <f>H14</f>
        <v>2022</v>
      </c>
      <c r="I27" s="36">
        <f t="shared" ref="I27:J27" si="3">I14</f>
        <v>2023</v>
      </c>
      <c r="J27" s="36">
        <f t="shared" si="3"/>
        <v>2024</v>
      </c>
    </row>
    <row r="28" spans="1:13" ht="45" hidden="1" x14ac:dyDescent="0.25">
      <c r="A28" s="16">
        <v>1</v>
      </c>
      <c r="B28" s="229">
        <v>212</v>
      </c>
      <c r="C28" s="384" t="s">
        <v>5</v>
      </c>
      <c r="D28" s="51" t="s">
        <v>6</v>
      </c>
      <c r="E28" s="52"/>
      <c r="F28" s="47"/>
      <c r="G28" s="53"/>
      <c r="H28" s="47"/>
      <c r="I28" s="47"/>
      <c r="J28" s="47"/>
    </row>
    <row r="29" spans="1:13" ht="60" hidden="1" x14ac:dyDescent="0.25">
      <c r="A29" s="16">
        <v>2</v>
      </c>
      <c r="B29" s="228">
        <v>222</v>
      </c>
      <c r="C29" s="381" t="s">
        <v>8</v>
      </c>
      <c r="D29" s="51" t="s">
        <v>9</v>
      </c>
      <c r="E29" s="52"/>
      <c r="F29" s="47"/>
      <c r="G29" s="53"/>
      <c r="H29" s="47"/>
      <c r="I29" s="47"/>
      <c r="J29" s="47"/>
    </row>
    <row r="30" spans="1:13" ht="45" hidden="1" x14ac:dyDescent="0.25">
      <c r="A30" s="16">
        <v>3</v>
      </c>
      <c r="B30" s="228">
        <v>226</v>
      </c>
      <c r="C30" s="381" t="s">
        <v>10</v>
      </c>
      <c r="D30" s="51" t="s">
        <v>11</v>
      </c>
      <c r="E30" s="52"/>
      <c r="F30" s="47"/>
      <c r="G30" s="53"/>
      <c r="H30" s="47"/>
      <c r="I30" s="47"/>
      <c r="J30" s="47"/>
    </row>
    <row r="31" spans="1:13" ht="17.25" hidden="1" customHeight="1" x14ac:dyDescent="0.25">
      <c r="A31" s="14">
        <v>4</v>
      </c>
      <c r="B31" s="228">
        <v>262</v>
      </c>
      <c r="C31" s="381" t="s">
        <v>353</v>
      </c>
      <c r="D31" s="316" t="s">
        <v>374</v>
      </c>
      <c r="E31" s="52"/>
      <c r="F31" s="47"/>
      <c r="G31" s="53"/>
      <c r="H31" s="47"/>
      <c r="I31" s="47"/>
      <c r="J31" s="47"/>
    </row>
    <row r="32" spans="1:13" ht="78.75" hidden="1" x14ac:dyDescent="0.25">
      <c r="A32" s="14">
        <v>5</v>
      </c>
      <c r="B32" s="228">
        <v>266</v>
      </c>
      <c r="C32" s="381" t="s">
        <v>354</v>
      </c>
      <c r="D32" s="317" t="s">
        <v>375</v>
      </c>
      <c r="E32" s="52"/>
      <c r="F32" s="47"/>
      <c r="G32" s="53"/>
      <c r="H32" s="47"/>
      <c r="I32" s="47"/>
      <c r="J32" s="47"/>
    </row>
    <row r="33" spans="1:10" ht="45" hidden="1" x14ac:dyDescent="0.25">
      <c r="A33" s="14">
        <v>6</v>
      </c>
      <c r="B33" s="228">
        <v>290</v>
      </c>
      <c r="C33" s="380" t="s">
        <v>12</v>
      </c>
      <c r="D33" s="51" t="s">
        <v>13</v>
      </c>
      <c r="E33" s="52"/>
      <c r="F33" s="47"/>
      <c r="G33" s="53"/>
      <c r="H33" s="47"/>
      <c r="I33" s="47"/>
      <c r="J33" s="47"/>
    </row>
    <row r="34" spans="1:10" ht="15.75" hidden="1" x14ac:dyDescent="0.25">
      <c r="A34" s="1245" t="s">
        <v>14</v>
      </c>
      <c r="B34" s="1246"/>
      <c r="C34" s="1246"/>
      <c r="D34" s="1246"/>
      <c r="E34" s="1246"/>
      <c r="F34" s="1246"/>
      <c r="G34" s="1247"/>
      <c r="H34" s="8">
        <f>SUM(H28:H33)</f>
        <v>0</v>
      </c>
      <c r="I34" s="8">
        <f t="shared" ref="I34:J34" si="4">SUM(I28:I33)</f>
        <v>0</v>
      </c>
      <c r="J34" s="8">
        <f t="shared" si="4"/>
        <v>0</v>
      </c>
    </row>
    <row r="35" spans="1:10" hidden="1" x14ac:dyDescent="0.25"/>
    <row r="36" spans="1:10" ht="15.75" hidden="1" x14ac:dyDescent="0.25">
      <c r="A36" s="1248" t="s">
        <v>107</v>
      </c>
      <c r="B36" s="1248"/>
      <c r="C36" s="1248"/>
      <c r="D36" s="1248"/>
      <c r="E36" s="1248"/>
      <c r="F36" s="1248"/>
      <c r="G36" s="1248"/>
      <c r="H36" s="1248"/>
      <c r="I36" s="1248"/>
      <c r="J36" s="1248"/>
    </row>
    <row r="37" spans="1:10" ht="15.75" hidden="1" x14ac:dyDescent="0.25">
      <c r="A37" s="1183" t="s">
        <v>106</v>
      </c>
      <c r="B37" s="1183" t="s">
        <v>0</v>
      </c>
      <c r="C37" s="1183" t="s">
        <v>105</v>
      </c>
      <c r="D37" s="1183" t="s">
        <v>79</v>
      </c>
      <c r="E37" s="1240" t="s">
        <v>49</v>
      </c>
      <c r="F37" s="1240" t="s">
        <v>90</v>
      </c>
      <c r="G37" s="1193" t="s">
        <v>103</v>
      </c>
      <c r="H37" s="1180" t="s">
        <v>104</v>
      </c>
      <c r="I37" s="1180"/>
      <c r="J37" s="1180"/>
    </row>
    <row r="38" spans="1:10" ht="15.75" hidden="1" x14ac:dyDescent="0.25">
      <c r="A38" s="1184"/>
      <c r="B38" s="1184"/>
      <c r="C38" s="1184"/>
      <c r="D38" s="1184"/>
      <c r="E38" s="1240"/>
      <c r="F38" s="1240"/>
      <c r="G38" s="1193"/>
      <c r="H38" s="36">
        <f>H14</f>
        <v>2022</v>
      </c>
      <c r="I38" s="36">
        <f t="shared" ref="I38:J38" si="5">I14</f>
        <v>2023</v>
      </c>
      <c r="J38" s="36">
        <f t="shared" si="5"/>
        <v>2024</v>
      </c>
    </row>
    <row r="39" spans="1:10" ht="45" hidden="1" x14ac:dyDescent="0.25">
      <c r="A39" s="16">
        <v>1</v>
      </c>
      <c r="B39" s="17">
        <v>290</v>
      </c>
      <c r="C39" s="15" t="s">
        <v>12</v>
      </c>
      <c r="D39" s="51" t="s">
        <v>13</v>
      </c>
      <c r="E39" s="52"/>
      <c r="F39" s="47"/>
      <c r="G39" s="53"/>
      <c r="H39" s="47"/>
      <c r="I39" s="47"/>
      <c r="J39" s="47"/>
    </row>
    <row r="40" spans="1:10" ht="15.75" hidden="1" x14ac:dyDescent="0.25">
      <c r="A40" s="1245" t="s">
        <v>15</v>
      </c>
      <c r="B40" s="1246"/>
      <c r="C40" s="1246"/>
      <c r="D40" s="1246"/>
      <c r="E40" s="1246"/>
      <c r="F40" s="1246"/>
      <c r="G40" s="1247"/>
      <c r="H40" s="8">
        <f>SUM(H39:H39)</f>
        <v>0</v>
      </c>
      <c r="I40" s="8">
        <f>SUM(I39:I39)</f>
        <v>0</v>
      </c>
      <c r="J40" s="8">
        <f>SUM(J39:J39)</f>
        <v>0</v>
      </c>
    </row>
    <row r="41" spans="1:10" ht="0.75" hidden="1" customHeight="1" x14ac:dyDescent="0.25"/>
    <row r="42" spans="1:10" ht="15.75" hidden="1" x14ac:dyDescent="0.25">
      <c r="A42" s="1227" t="s">
        <v>16</v>
      </c>
      <c r="B42" s="1227"/>
      <c r="C42" s="1227"/>
      <c r="D42" s="1227"/>
      <c r="E42" s="1227"/>
      <c r="F42" s="1227"/>
      <c r="G42" s="1227"/>
      <c r="H42" s="1227"/>
      <c r="I42" s="1227"/>
      <c r="J42" s="1227"/>
    </row>
    <row r="43" spans="1:10" ht="15.75" hidden="1" x14ac:dyDescent="0.25">
      <c r="A43" s="1183" t="s">
        <v>106</v>
      </c>
      <c r="B43" s="1183" t="s">
        <v>0</v>
      </c>
      <c r="C43" s="1183" t="s">
        <v>105</v>
      </c>
      <c r="D43" s="1183" t="s">
        <v>79</v>
      </c>
      <c r="E43" s="1240" t="s">
        <v>49</v>
      </c>
      <c r="F43" s="1240" t="s">
        <v>90</v>
      </c>
      <c r="G43" s="1193" t="s">
        <v>103</v>
      </c>
      <c r="H43" s="1180" t="s">
        <v>104</v>
      </c>
      <c r="I43" s="1180"/>
      <c r="J43" s="1180"/>
    </row>
    <row r="44" spans="1:10" ht="15.75" hidden="1" x14ac:dyDescent="0.25">
      <c r="A44" s="1184"/>
      <c r="B44" s="1184"/>
      <c r="C44" s="1184"/>
      <c r="D44" s="1184"/>
      <c r="E44" s="1240"/>
      <c r="F44" s="1240"/>
      <c r="G44" s="1193"/>
      <c r="H44" s="36">
        <f>H14</f>
        <v>2022</v>
      </c>
      <c r="I44" s="36">
        <f t="shared" ref="I44:J44" si="6">I14</f>
        <v>2023</v>
      </c>
      <c r="J44" s="36">
        <f t="shared" si="6"/>
        <v>2024</v>
      </c>
    </row>
    <row r="45" spans="1:10" ht="60" hidden="1" x14ac:dyDescent="0.25">
      <c r="A45" s="16">
        <v>1</v>
      </c>
      <c r="B45" s="17">
        <v>290</v>
      </c>
      <c r="C45" s="383" t="s">
        <v>12</v>
      </c>
      <c r="D45" s="51" t="s">
        <v>17</v>
      </c>
      <c r="E45" s="52"/>
      <c r="F45" s="47"/>
      <c r="G45" s="53"/>
      <c r="H45" s="47"/>
      <c r="I45" s="47"/>
      <c r="J45" s="47"/>
    </row>
    <row r="46" spans="1:10" ht="15.75" hidden="1" x14ac:dyDescent="0.25">
      <c r="A46" s="1241" t="s">
        <v>378</v>
      </c>
      <c r="B46" s="1242"/>
      <c r="C46" s="1242"/>
      <c r="D46" s="1242"/>
      <c r="E46" s="1242"/>
      <c r="F46" s="1242"/>
      <c r="G46" s="1243"/>
      <c r="H46" s="8">
        <f>SUM(H45:H45)</f>
        <v>0</v>
      </c>
      <c r="I46" s="8">
        <f>SUM(I45:I45)</f>
        <v>0</v>
      </c>
      <c r="J46" s="8">
        <f>SUM(J45:J45)</f>
        <v>0</v>
      </c>
    </row>
    <row r="47" spans="1:10" hidden="1" x14ac:dyDescent="0.25"/>
    <row r="48" spans="1:10" ht="40.5" hidden="1" customHeight="1" x14ac:dyDescent="0.25">
      <c r="A48" s="1244" t="s">
        <v>108</v>
      </c>
      <c r="B48" s="1244"/>
      <c r="C48" s="1244"/>
      <c r="D48" s="1244"/>
      <c r="E48" s="1244"/>
      <c r="F48" s="1244"/>
      <c r="G48" s="1244"/>
      <c r="H48" s="1244"/>
      <c r="I48" s="1244"/>
      <c r="J48" s="1244"/>
    </row>
    <row r="49" spans="1:10" ht="15.75" hidden="1" x14ac:dyDescent="0.25">
      <c r="A49" s="1183" t="s">
        <v>106</v>
      </c>
      <c r="B49" s="1183" t="s">
        <v>0</v>
      </c>
      <c r="C49" s="1183" t="s">
        <v>105</v>
      </c>
      <c r="D49" s="1183" t="s">
        <v>79</v>
      </c>
      <c r="E49" s="1237"/>
      <c r="F49" s="1240" t="s">
        <v>34</v>
      </c>
      <c r="G49" s="1240" t="s">
        <v>91</v>
      </c>
      <c r="H49" s="1180" t="s">
        <v>104</v>
      </c>
      <c r="I49" s="1180"/>
      <c r="J49" s="1180"/>
    </row>
    <row r="50" spans="1:10" ht="15.75" hidden="1" x14ac:dyDescent="0.25">
      <c r="A50" s="1184"/>
      <c r="B50" s="1184"/>
      <c r="C50" s="1184"/>
      <c r="D50" s="1238"/>
      <c r="E50" s="1239"/>
      <c r="F50" s="1240"/>
      <c r="G50" s="1240"/>
      <c r="H50" s="36">
        <f>H14</f>
        <v>2022</v>
      </c>
      <c r="I50" s="36">
        <f t="shared" ref="I50:J50" si="7">I14</f>
        <v>2023</v>
      </c>
      <c r="J50" s="36">
        <f t="shared" si="7"/>
        <v>2024</v>
      </c>
    </row>
    <row r="51" spans="1:10" ht="93" hidden="1" customHeight="1" x14ac:dyDescent="0.25">
      <c r="A51" s="16">
        <v>1</v>
      </c>
      <c r="B51" s="17">
        <v>290</v>
      </c>
      <c r="C51" s="383" t="s">
        <v>12</v>
      </c>
      <c r="D51" s="1024" t="s">
        <v>18</v>
      </c>
      <c r="E51" s="1026"/>
      <c r="F51" s="47"/>
      <c r="G51" s="53"/>
      <c r="H51" s="47"/>
      <c r="I51" s="47"/>
      <c r="J51" s="47"/>
    </row>
    <row r="52" spans="1:10" ht="18" hidden="1" customHeight="1" x14ac:dyDescent="0.25">
      <c r="A52" s="1157" t="s">
        <v>19</v>
      </c>
      <c r="B52" s="1158"/>
      <c r="C52" s="1158"/>
      <c r="D52" s="1158"/>
      <c r="E52" s="1158"/>
      <c r="F52" s="1158"/>
      <c r="G52" s="1159"/>
      <c r="H52" s="8">
        <f>SUM(H51:H51)</f>
        <v>0</v>
      </c>
      <c r="I52" s="8">
        <f>SUM(I51:I51)</f>
        <v>0</v>
      </c>
      <c r="J52" s="8">
        <f>SUM(J51:J51)</f>
        <v>0</v>
      </c>
    </row>
    <row r="53" spans="1:10" hidden="1" x14ac:dyDescent="0.25"/>
    <row r="54" spans="1:10" ht="15.75" hidden="1" x14ac:dyDescent="0.25">
      <c r="A54" s="1227" t="s">
        <v>20</v>
      </c>
      <c r="B54" s="1227"/>
      <c r="C54" s="1227"/>
      <c r="D54" s="1227"/>
      <c r="E54" s="1227"/>
      <c r="F54" s="1227"/>
      <c r="G54" s="1227"/>
      <c r="H54" s="1227"/>
      <c r="I54" s="1227"/>
      <c r="J54" s="1228"/>
    </row>
    <row r="55" spans="1:10" ht="15.75" hidden="1" x14ac:dyDescent="0.25">
      <c r="A55" s="1183" t="s">
        <v>106</v>
      </c>
      <c r="B55" s="1183" t="s">
        <v>0</v>
      </c>
      <c r="C55" s="1183" t="s">
        <v>105</v>
      </c>
      <c r="D55" s="1183" t="s">
        <v>79</v>
      </c>
      <c r="E55" s="1237"/>
      <c r="F55" s="1240" t="s">
        <v>21</v>
      </c>
      <c r="G55" s="1240" t="s">
        <v>22</v>
      </c>
      <c r="H55" s="1180" t="s">
        <v>104</v>
      </c>
      <c r="I55" s="1180"/>
      <c r="J55" s="1180"/>
    </row>
    <row r="56" spans="1:10" ht="30" hidden="1" customHeight="1" x14ac:dyDescent="0.25">
      <c r="A56" s="1184"/>
      <c r="B56" s="1184"/>
      <c r="C56" s="1184"/>
      <c r="D56" s="1238"/>
      <c r="E56" s="1239"/>
      <c r="F56" s="1240"/>
      <c r="G56" s="1240"/>
      <c r="H56" s="36">
        <f>H14</f>
        <v>2022</v>
      </c>
      <c r="I56" s="36">
        <f t="shared" ref="I56:J56" si="8">I14</f>
        <v>2023</v>
      </c>
      <c r="J56" s="36">
        <f t="shared" si="8"/>
        <v>2024</v>
      </c>
    </row>
    <row r="57" spans="1:10" ht="15.75" hidden="1" x14ac:dyDescent="0.25">
      <c r="A57" s="16">
        <v>1</v>
      </c>
      <c r="B57" s="1221">
        <v>290</v>
      </c>
      <c r="C57" s="1229" t="s">
        <v>12</v>
      </c>
      <c r="D57" s="1209" t="s">
        <v>23</v>
      </c>
      <c r="E57" s="1211"/>
      <c r="F57" s="123"/>
      <c r="G57" s="58" t="s">
        <v>110</v>
      </c>
      <c r="H57" s="47"/>
      <c r="I57" s="47"/>
      <c r="J57" s="47"/>
    </row>
    <row r="58" spans="1:10" ht="15.75" hidden="1" x14ac:dyDescent="0.25">
      <c r="A58" s="16">
        <v>2</v>
      </c>
      <c r="B58" s="1223"/>
      <c r="C58" s="1230"/>
      <c r="D58" s="1209" t="s">
        <v>24</v>
      </c>
      <c r="E58" s="1211"/>
      <c r="F58" s="47"/>
      <c r="G58" s="58" t="s">
        <v>109</v>
      </c>
      <c r="H58" s="47"/>
      <c r="I58" s="47"/>
      <c r="J58" s="47"/>
    </row>
    <row r="59" spans="1:10" ht="15.75" hidden="1" x14ac:dyDescent="0.25">
      <c r="A59" s="1157" t="s">
        <v>25</v>
      </c>
      <c r="B59" s="1158"/>
      <c r="C59" s="1158"/>
      <c r="D59" s="1158"/>
      <c r="E59" s="1158"/>
      <c r="F59" s="1158"/>
      <c r="G59" s="1159"/>
      <c r="H59" s="8">
        <f>H57+H58</f>
        <v>0</v>
      </c>
      <c r="I59" s="8">
        <f t="shared" ref="I59:J59" si="9">I57+I58</f>
        <v>0</v>
      </c>
      <c r="J59" s="8">
        <f t="shared" si="9"/>
        <v>0</v>
      </c>
    </row>
    <row r="60" spans="1:10" hidden="1" x14ac:dyDescent="0.25"/>
    <row r="61" spans="1:10" ht="15.75" hidden="1" x14ac:dyDescent="0.25">
      <c r="A61" s="1227" t="s">
        <v>26</v>
      </c>
      <c r="B61" s="1227"/>
      <c r="C61" s="1227"/>
      <c r="D61" s="1227"/>
      <c r="E61" s="1227"/>
      <c r="F61" s="1227"/>
      <c r="G61" s="1227"/>
      <c r="H61" s="1227"/>
      <c r="I61" s="1227"/>
      <c r="J61" s="1228"/>
    </row>
    <row r="62" spans="1:10" ht="15.75" hidden="1" x14ac:dyDescent="0.25">
      <c r="A62" s="1183" t="s">
        <v>106</v>
      </c>
      <c r="B62" s="1183" t="s">
        <v>0</v>
      </c>
      <c r="C62" s="1183" t="s">
        <v>105</v>
      </c>
      <c r="D62" s="1191" t="s">
        <v>79</v>
      </c>
      <c r="E62" s="1191"/>
      <c r="F62" s="1232" t="s">
        <v>27</v>
      </c>
      <c r="G62" s="1234" t="s">
        <v>28</v>
      </c>
      <c r="H62" s="1180" t="s">
        <v>104</v>
      </c>
      <c r="I62" s="1180"/>
      <c r="J62" s="1180"/>
    </row>
    <row r="63" spans="1:10" ht="30" hidden="1" customHeight="1" x14ac:dyDescent="0.25">
      <c r="A63" s="1184"/>
      <c r="B63" s="1184"/>
      <c r="C63" s="1184"/>
      <c r="D63" s="1191"/>
      <c r="E63" s="1191"/>
      <c r="F63" s="1233"/>
      <c r="G63" s="1235"/>
      <c r="H63" s="36">
        <f>H14</f>
        <v>2022</v>
      </c>
      <c r="I63" s="36">
        <f t="shared" ref="I63:J63" si="10">I14</f>
        <v>2023</v>
      </c>
      <c r="J63" s="36">
        <f t="shared" si="10"/>
        <v>2024</v>
      </c>
    </row>
    <row r="64" spans="1:10" ht="15.75" hidden="1" x14ac:dyDescent="0.25">
      <c r="A64" s="400">
        <v>1</v>
      </c>
      <c r="B64" s="1231">
        <v>290</v>
      </c>
      <c r="C64" s="1229" t="s">
        <v>12</v>
      </c>
      <c r="D64" s="1096" t="s">
        <v>29</v>
      </c>
      <c r="E64" s="1096"/>
      <c r="F64" s="5"/>
      <c r="G64" s="2"/>
      <c r="H64" s="47"/>
      <c r="I64" s="47"/>
      <c r="J64" s="47"/>
    </row>
    <row r="65" spans="1:10" ht="31.5" hidden="1" customHeight="1" x14ac:dyDescent="0.25">
      <c r="A65" s="400">
        <v>2</v>
      </c>
      <c r="B65" s="1231"/>
      <c r="C65" s="1236"/>
      <c r="D65" s="1007" t="s">
        <v>83</v>
      </c>
      <c r="E65" s="1009"/>
      <c r="F65" s="4" t="s">
        <v>30</v>
      </c>
      <c r="G65" s="1" t="s">
        <v>30</v>
      </c>
      <c r="H65" s="47"/>
      <c r="I65" s="47"/>
      <c r="J65" s="47"/>
    </row>
    <row r="66" spans="1:10" ht="15.75" hidden="1" x14ac:dyDescent="0.25">
      <c r="A66" s="400">
        <v>3</v>
      </c>
      <c r="B66" s="1231"/>
      <c r="C66" s="1230"/>
      <c r="D66" s="883"/>
      <c r="E66" s="885"/>
      <c r="F66" s="4" t="s">
        <v>30</v>
      </c>
      <c r="G66" s="1" t="s">
        <v>30</v>
      </c>
      <c r="H66" s="47"/>
      <c r="I66" s="47"/>
      <c r="J66" s="47"/>
    </row>
    <row r="67" spans="1:10" ht="15.75" hidden="1" x14ac:dyDescent="0.25">
      <c r="A67" s="1157" t="s">
        <v>31</v>
      </c>
      <c r="B67" s="1158"/>
      <c r="C67" s="1158"/>
      <c r="D67" s="1158"/>
      <c r="E67" s="1158"/>
      <c r="F67" s="1158"/>
      <c r="G67" s="1159"/>
      <c r="H67" s="8">
        <f>SUM(H64:H66)</f>
        <v>0</v>
      </c>
      <c r="I67" s="8">
        <f t="shared" ref="I67:J67" si="11">SUM(I64:I66)</f>
        <v>0</v>
      </c>
      <c r="J67" s="8">
        <f t="shared" si="11"/>
        <v>0</v>
      </c>
    </row>
    <row r="68" spans="1:10" hidden="1" x14ac:dyDescent="0.25"/>
    <row r="69" spans="1:10" ht="15.75" hidden="1" x14ac:dyDescent="0.25">
      <c r="A69" s="1227" t="s">
        <v>517</v>
      </c>
      <c r="B69" s="1227"/>
      <c r="C69" s="1227"/>
      <c r="D69" s="1227"/>
      <c r="E69" s="1227"/>
      <c r="F69" s="1227"/>
      <c r="G69" s="1227"/>
      <c r="H69" s="1227"/>
      <c r="I69" s="1227"/>
      <c r="J69" s="1228"/>
    </row>
    <row r="70" spans="1:10" ht="15.75" hidden="1" x14ac:dyDescent="0.25">
      <c r="A70" s="1183" t="s">
        <v>106</v>
      </c>
      <c r="B70" s="1183" t="s">
        <v>0</v>
      </c>
      <c r="C70" s="1183" t="s">
        <v>105</v>
      </c>
      <c r="D70" s="1180" t="s">
        <v>79</v>
      </c>
      <c r="E70" s="1180"/>
      <c r="F70" s="1180"/>
      <c r="G70" s="1180"/>
      <c r="H70" s="1180" t="s">
        <v>104</v>
      </c>
      <c r="I70" s="1180"/>
      <c r="J70" s="1180"/>
    </row>
    <row r="71" spans="1:10" ht="15.75" hidden="1" x14ac:dyDescent="0.25">
      <c r="A71" s="1184"/>
      <c r="B71" s="1184"/>
      <c r="C71" s="1184"/>
      <c r="D71" s="1180"/>
      <c r="E71" s="1180"/>
      <c r="F71" s="1180"/>
      <c r="G71" s="1180"/>
      <c r="H71" s="36">
        <f>H14</f>
        <v>2022</v>
      </c>
      <c r="I71" s="36">
        <f t="shared" ref="I71:J71" si="12">I14</f>
        <v>2023</v>
      </c>
      <c r="J71" s="36">
        <f t="shared" si="12"/>
        <v>2024</v>
      </c>
    </row>
    <row r="72" spans="1:10" ht="15.75" hidden="1" x14ac:dyDescent="0.25">
      <c r="A72" s="16">
        <v>1</v>
      </c>
      <c r="B72" s="1221">
        <v>290</v>
      </c>
      <c r="C72" s="1229" t="s">
        <v>12</v>
      </c>
      <c r="D72" s="1139"/>
      <c r="E72" s="1140"/>
      <c r="F72" s="1140"/>
      <c r="G72" s="1141"/>
      <c r="H72" s="47"/>
      <c r="I72" s="47"/>
      <c r="J72" s="47"/>
    </row>
    <row r="73" spans="1:10" ht="15.75" hidden="1" x14ac:dyDescent="0.25">
      <c r="A73" s="16">
        <v>2</v>
      </c>
      <c r="B73" s="1223"/>
      <c r="C73" s="1230"/>
      <c r="D73" s="1139" t="s">
        <v>479</v>
      </c>
      <c r="E73" s="1140"/>
      <c r="F73" s="1140"/>
      <c r="G73" s="1141"/>
      <c r="H73" s="59"/>
      <c r="I73" s="47"/>
      <c r="J73" s="47"/>
    </row>
    <row r="74" spans="1:10" ht="15.75" hidden="1" x14ac:dyDescent="0.25">
      <c r="A74" s="1157" t="s">
        <v>32</v>
      </c>
      <c r="B74" s="1158"/>
      <c r="C74" s="1158"/>
      <c r="D74" s="1158"/>
      <c r="E74" s="1158"/>
      <c r="F74" s="1158"/>
      <c r="G74" s="1159"/>
      <c r="H74" s="8">
        <f>SUM(H72:H73)</f>
        <v>0</v>
      </c>
      <c r="I74" s="8">
        <f t="shared" ref="I74:J74" si="13">SUM(I72:I73)</f>
        <v>0</v>
      </c>
      <c r="J74" s="8">
        <f t="shared" si="13"/>
        <v>0</v>
      </c>
    </row>
    <row r="75" spans="1:10" ht="12" hidden="1" customHeight="1" x14ac:dyDescent="0.25"/>
    <row r="76" spans="1:10" ht="15.75" hidden="1" x14ac:dyDescent="0.25">
      <c r="A76" s="1227" t="s">
        <v>33</v>
      </c>
      <c r="B76" s="1227"/>
      <c r="C76" s="1227"/>
      <c r="D76" s="1227"/>
      <c r="E76" s="1227"/>
      <c r="F76" s="1227"/>
      <c r="G76" s="1227"/>
      <c r="H76" s="1227"/>
      <c r="I76" s="1227"/>
      <c r="J76" s="1228"/>
    </row>
    <row r="77" spans="1:10" ht="15.75" hidden="1" x14ac:dyDescent="0.25">
      <c r="A77" s="1183" t="s">
        <v>106</v>
      </c>
      <c r="B77" s="1191" t="s">
        <v>0</v>
      </c>
      <c r="C77" s="1191" t="s">
        <v>105</v>
      </c>
      <c r="D77" s="1180" t="s">
        <v>79</v>
      </c>
      <c r="E77" s="1191" t="s">
        <v>84</v>
      </c>
      <c r="F77" s="1192" t="s">
        <v>34</v>
      </c>
      <c r="G77" s="1193" t="s">
        <v>112</v>
      </c>
      <c r="H77" s="1180" t="s">
        <v>104</v>
      </c>
      <c r="I77" s="1180"/>
      <c r="J77" s="1180"/>
    </row>
    <row r="78" spans="1:10" ht="15.75" hidden="1" x14ac:dyDescent="0.25">
      <c r="A78" s="1184"/>
      <c r="B78" s="1191"/>
      <c r="C78" s="1191"/>
      <c r="D78" s="1180"/>
      <c r="E78" s="1191"/>
      <c r="F78" s="1192"/>
      <c r="G78" s="1193"/>
      <c r="H78" s="36">
        <f>H14</f>
        <v>2022</v>
      </c>
      <c r="I78" s="36">
        <f t="shared" ref="I78:J78" si="14">I14</f>
        <v>2023</v>
      </c>
      <c r="J78" s="36">
        <f t="shared" si="14"/>
        <v>2024</v>
      </c>
    </row>
    <row r="79" spans="1:10" ht="38.25" hidden="1" x14ac:dyDescent="0.25">
      <c r="A79" s="1218">
        <v>1</v>
      </c>
      <c r="B79" s="1221">
        <v>225</v>
      </c>
      <c r="C79" s="1224" t="s">
        <v>35</v>
      </c>
      <c r="D79" s="3" t="s">
        <v>36</v>
      </c>
      <c r="E79" s="7" t="s">
        <v>30</v>
      </c>
      <c r="F79" s="7" t="s">
        <v>30</v>
      </c>
      <c r="G79" s="7" t="s">
        <v>30</v>
      </c>
      <c r="H79" s="7" t="s">
        <v>30</v>
      </c>
      <c r="I79" s="7" t="s">
        <v>30</v>
      </c>
      <c r="J79" s="7" t="s">
        <v>30</v>
      </c>
    </row>
    <row r="80" spans="1:10" ht="15.75" hidden="1" x14ac:dyDescent="0.25">
      <c r="A80" s="1219"/>
      <c r="B80" s="1222"/>
      <c r="C80" s="1225"/>
      <c r="D80" s="60"/>
      <c r="E80" s="61" t="s">
        <v>96</v>
      </c>
      <c r="F80" s="52"/>
      <c r="G80" s="409" t="e">
        <f>H80/F80</f>
        <v>#DIV/0!</v>
      </c>
      <c r="H80" s="47"/>
      <c r="I80" s="47"/>
      <c r="J80" s="47"/>
    </row>
    <row r="81" spans="1:10" ht="15.75" hidden="1" x14ac:dyDescent="0.25">
      <c r="A81" s="1219"/>
      <c r="B81" s="1222"/>
      <c r="C81" s="1225"/>
      <c r="D81" s="60"/>
      <c r="E81" s="61"/>
      <c r="F81" s="52"/>
      <c r="G81" s="409" t="e">
        <f t="shared" ref="G81:G84" si="15">H81/F81</f>
        <v>#DIV/0!</v>
      </c>
      <c r="H81" s="47"/>
      <c r="I81" s="47"/>
      <c r="J81" s="47"/>
    </row>
    <row r="82" spans="1:10" ht="15.75" hidden="1" x14ac:dyDescent="0.25">
      <c r="A82" s="1219"/>
      <c r="B82" s="1222"/>
      <c r="C82" s="1225"/>
      <c r="D82" s="60"/>
      <c r="E82" s="61"/>
      <c r="F82" s="52"/>
      <c r="G82" s="409" t="e">
        <f t="shared" si="15"/>
        <v>#DIV/0!</v>
      </c>
      <c r="H82" s="47"/>
      <c r="I82" s="47"/>
      <c r="J82" s="47"/>
    </row>
    <row r="83" spans="1:10" ht="15.75" hidden="1" x14ac:dyDescent="0.25">
      <c r="A83" s="1219"/>
      <c r="B83" s="1222"/>
      <c r="C83" s="1225"/>
      <c r="D83" s="60"/>
      <c r="E83" s="61"/>
      <c r="F83" s="52"/>
      <c r="G83" s="409" t="e">
        <f t="shared" si="15"/>
        <v>#DIV/0!</v>
      </c>
      <c r="H83" s="47"/>
      <c r="I83" s="47"/>
      <c r="J83" s="47"/>
    </row>
    <row r="84" spans="1:10" ht="15.75" hidden="1" x14ac:dyDescent="0.25">
      <c r="A84" s="1219"/>
      <c r="B84" s="1222"/>
      <c r="C84" s="1225"/>
      <c r="D84" s="60"/>
      <c r="E84" s="61"/>
      <c r="F84" s="52"/>
      <c r="G84" s="409" t="e">
        <f t="shared" si="15"/>
        <v>#DIV/0!</v>
      </c>
      <c r="H84" s="47"/>
      <c r="I84" s="47"/>
      <c r="J84" s="47"/>
    </row>
    <row r="85" spans="1:10" ht="15.75" hidden="1" x14ac:dyDescent="0.25">
      <c r="A85" s="1219"/>
      <c r="B85" s="1222"/>
      <c r="C85" s="1225"/>
      <c r="D85" s="60"/>
      <c r="E85" s="61"/>
      <c r="F85" s="52"/>
      <c r="G85" s="409" t="e">
        <f t="shared" ref="G85:G93" si="16">H85/F85</f>
        <v>#DIV/0!</v>
      </c>
      <c r="H85" s="47"/>
      <c r="I85" s="47"/>
      <c r="J85" s="47"/>
    </row>
    <row r="86" spans="1:10" ht="15.75" hidden="1" x14ac:dyDescent="0.25">
      <c r="A86" s="1220"/>
      <c r="B86" s="1223"/>
      <c r="C86" s="1226"/>
      <c r="D86" s="60"/>
      <c r="E86" s="61"/>
      <c r="F86" s="52"/>
      <c r="G86" s="409" t="e">
        <f t="shared" si="16"/>
        <v>#DIV/0!</v>
      </c>
      <c r="H86" s="47"/>
      <c r="I86" s="47"/>
      <c r="J86" s="47"/>
    </row>
    <row r="87" spans="1:10" s="42" customFormat="1" ht="15.75" hidden="1" x14ac:dyDescent="0.25">
      <c r="A87" s="947" t="s">
        <v>380</v>
      </c>
      <c r="B87" s="948"/>
      <c r="C87" s="948"/>
      <c r="D87" s="948"/>
      <c r="E87" s="948"/>
      <c r="F87" s="948"/>
      <c r="G87" s="949"/>
      <c r="H87" s="202">
        <f>SUM(H80:H86)</f>
        <v>0</v>
      </c>
      <c r="I87" s="202">
        <f t="shared" ref="I87:J87" si="17">SUM(I80:I86)</f>
        <v>0</v>
      </c>
      <c r="J87" s="202">
        <f t="shared" si="17"/>
        <v>0</v>
      </c>
    </row>
    <row r="88" spans="1:10" ht="15.75" hidden="1" x14ac:dyDescent="0.25">
      <c r="A88" s="1218">
        <v>2</v>
      </c>
      <c r="B88" s="1221">
        <v>226</v>
      </c>
      <c r="C88" s="1135" t="s">
        <v>10</v>
      </c>
      <c r="D88" s="60"/>
      <c r="E88" s="61"/>
      <c r="F88" s="52"/>
      <c r="G88" s="409" t="e">
        <f t="shared" si="16"/>
        <v>#DIV/0!</v>
      </c>
      <c r="H88" s="47"/>
      <c r="I88" s="47"/>
      <c r="J88" s="47"/>
    </row>
    <row r="89" spans="1:10" ht="15.75" hidden="1" x14ac:dyDescent="0.25">
      <c r="A89" s="1219"/>
      <c r="B89" s="1222"/>
      <c r="C89" s="1136"/>
      <c r="D89" s="60"/>
      <c r="E89" s="61"/>
      <c r="F89" s="52"/>
      <c r="G89" s="409" t="e">
        <f t="shared" si="16"/>
        <v>#DIV/0!</v>
      </c>
      <c r="H89" s="47"/>
      <c r="I89" s="47"/>
      <c r="J89" s="47"/>
    </row>
    <row r="90" spans="1:10" ht="15.75" hidden="1" x14ac:dyDescent="0.25">
      <c r="A90" s="1219"/>
      <c r="B90" s="1222"/>
      <c r="C90" s="1136"/>
      <c r="D90" s="60"/>
      <c r="E90" s="61"/>
      <c r="F90" s="52"/>
      <c r="G90" s="409" t="e">
        <f t="shared" si="16"/>
        <v>#DIV/0!</v>
      </c>
      <c r="H90" s="47"/>
      <c r="I90" s="47"/>
      <c r="J90" s="47"/>
    </row>
    <row r="91" spans="1:10" ht="15.75" hidden="1" x14ac:dyDescent="0.25">
      <c r="A91" s="1219"/>
      <c r="B91" s="1222"/>
      <c r="C91" s="1136"/>
      <c r="D91" s="60"/>
      <c r="E91" s="61"/>
      <c r="F91" s="52"/>
      <c r="G91" s="409" t="e">
        <f t="shared" si="16"/>
        <v>#DIV/0!</v>
      </c>
      <c r="H91" s="47"/>
      <c r="I91" s="47"/>
      <c r="J91" s="47"/>
    </row>
    <row r="92" spans="1:10" ht="15.75" hidden="1" x14ac:dyDescent="0.25">
      <c r="A92" s="1219"/>
      <c r="B92" s="1222"/>
      <c r="C92" s="1136"/>
      <c r="D92" s="60"/>
      <c r="E92" s="61"/>
      <c r="F92" s="52"/>
      <c r="G92" s="409" t="e">
        <f t="shared" si="16"/>
        <v>#DIV/0!</v>
      </c>
      <c r="H92" s="47"/>
      <c r="I92" s="47"/>
      <c r="J92" s="47"/>
    </row>
    <row r="93" spans="1:10" ht="15.75" hidden="1" x14ac:dyDescent="0.25">
      <c r="A93" s="1220"/>
      <c r="B93" s="1223"/>
      <c r="C93" s="1137"/>
      <c r="D93" s="60"/>
      <c r="E93" s="61"/>
      <c r="F93" s="52"/>
      <c r="G93" s="409" t="e">
        <f t="shared" si="16"/>
        <v>#DIV/0!</v>
      </c>
      <c r="H93" s="47"/>
      <c r="I93" s="47"/>
      <c r="J93" s="47"/>
    </row>
    <row r="94" spans="1:10" s="42" customFormat="1" ht="15.75" hidden="1" x14ac:dyDescent="0.25">
      <c r="A94" s="947" t="s">
        <v>381</v>
      </c>
      <c r="B94" s="948"/>
      <c r="C94" s="948"/>
      <c r="D94" s="948"/>
      <c r="E94" s="948"/>
      <c r="F94" s="948"/>
      <c r="G94" s="949"/>
      <c r="H94" s="202">
        <f>SUM(H88:H93)</f>
        <v>0</v>
      </c>
      <c r="I94" s="202">
        <f t="shared" ref="I94:J94" si="18">SUM(I88:I93)</f>
        <v>0</v>
      </c>
      <c r="J94" s="202">
        <f t="shared" si="18"/>
        <v>0</v>
      </c>
    </row>
    <row r="95" spans="1:10" ht="15.75" hidden="1" x14ac:dyDescent="0.25">
      <c r="A95" s="970" t="s">
        <v>37</v>
      </c>
      <c r="B95" s="971"/>
      <c r="C95" s="971"/>
      <c r="D95" s="971"/>
      <c r="E95" s="971"/>
      <c r="F95" s="971"/>
      <c r="G95" s="972"/>
      <c r="H95" s="86">
        <f>H94+H87</f>
        <v>0</v>
      </c>
      <c r="I95" s="86">
        <f t="shared" ref="I95:J95" si="19">I94+I87</f>
        <v>0</v>
      </c>
      <c r="J95" s="86">
        <f t="shared" si="19"/>
        <v>0</v>
      </c>
    </row>
    <row r="96" spans="1:10" hidden="1" x14ac:dyDescent="0.25">
      <c r="A96" s="339"/>
      <c r="B96" s="339"/>
      <c r="C96" s="339"/>
      <c r="D96" s="339"/>
      <c r="E96" s="339"/>
      <c r="F96" s="339"/>
      <c r="G96" s="339"/>
      <c r="H96" s="107"/>
      <c r="I96" s="107"/>
      <c r="J96" s="107"/>
    </row>
    <row r="97" spans="1:11" s="107" customFormat="1" hidden="1" x14ac:dyDescent="0.25">
      <c r="A97" s="1048" t="s">
        <v>516</v>
      </c>
      <c r="B97" s="1048"/>
      <c r="C97" s="1048"/>
      <c r="D97" s="1048"/>
      <c r="E97" s="1048"/>
      <c r="F97" s="1048"/>
      <c r="G97" s="1048"/>
      <c r="H97" s="1048"/>
      <c r="I97" s="1048"/>
      <c r="J97" s="1048"/>
    </row>
    <row r="98" spans="1:11" s="42" customFormat="1" ht="15.75" hidden="1" x14ac:dyDescent="0.25">
      <c r="B98" s="1047" t="s">
        <v>520</v>
      </c>
      <c r="C98" s="1047"/>
      <c r="D98" s="1047"/>
      <c r="E98" s="1047"/>
      <c r="F98" s="1047"/>
      <c r="G98" s="1047"/>
      <c r="H98" s="1047"/>
      <c r="I98" s="1047"/>
      <c r="J98" s="1047"/>
    </row>
    <row r="99" spans="1:11" s="42" customFormat="1" ht="25.5" hidden="1" customHeight="1" x14ac:dyDescent="0.25">
      <c r="A99" s="1002" t="s">
        <v>106</v>
      </c>
      <c r="B99" s="1005" t="s">
        <v>79</v>
      </c>
      <c r="C99" s="1005"/>
      <c r="D99" s="1005"/>
      <c r="E99" s="1002" t="s">
        <v>84</v>
      </c>
      <c r="F99" s="1004" t="s">
        <v>80</v>
      </c>
      <c r="G99" s="1004" t="s">
        <v>87</v>
      </c>
      <c r="H99" s="1005" t="s">
        <v>104</v>
      </c>
      <c r="I99" s="1005"/>
      <c r="J99" s="1005"/>
    </row>
    <row r="100" spans="1:11" s="42" customFormat="1" ht="15.75" hidden="1" x14ac:dyDescent="0.25">
      <c r="A100" s="1002"/>
      <c r="B100" s="1005"/>
      <c r="C100" s="1005"/>
      <c r="D100" s="1005"/>
      <c r="E100" s="1002"/>
      <c r="F100" s="1004"/>
      <c r="G100" s="1004"/>
      <c r="H100" s="46">
        <f>H14</f>
        <v>2022</v>
      </c>
      <c r="I100" s="46">
        <f t="shared" ref="I100:J100" si="20">I14</f>
        <v>2023</v>
      </c>
      <c r="J100" s="46">
        <f t="shared" si="20"/>
        <v>2024</v>
      </c>
    </row>
    <row r="101" spans="1:11" s="42" customFormat="1" hidden="1" x14ac:dyDescent="0.25">
      <c r="A101" s="64">
        <v>1</v>
      </c>
      <c r="B101" s="1006">
        <v>2</v>
      </c>
      <c r="C101" s="1006"/>
      <c r="D101" s="1006"/>
      <c r="E101" s="65">
        <v>3</v>
      </c>
      <c r="F101" s="65">
        <v>4</v>
      </c>
      <c r="G101" s="65">
        <v>5</v>
      </c>
      <c r="H101" s="462">
        <v>6</v>
      </c>
      <c r="I101" s="462">
        <v>7</v>
      </c>
      <c r="J101" s="462">
        <v>8</v>
      </c>
    </row>
    <row r="102" spans="1:11" s="42" customFormat="1" ht="15.75" hidden="1" x14ac:dyDescent="0.25">
      <c r="A102" s="461">
        <v>1</v>
      </c>
      <c r="B102" s="1044" t="s">
        <v>521</v>
      </c>
      <c r="C102" s="1045"/>
      <c r="D102" s="1046"/>
      <c r="E102" s="319" t="s">
        <v>58</v>
      </c>
      <c r="F102" s="47"/>
      <c r="G102" s="47" t="e">
        <f>H102/F102</f>
        <v>#DIV/0!</v>
      </c>
      <c r="H102" s="47"/>
      <c r="I102" s="47"/>
      <c r="J102" s="47"/>
      <c r="K102" s="49"/>
    </row>
    <row r="103" spans="1:11" s="42" customFormat="1" ht="15.75" hidden="1" x14ac:dyDescent="0.25">
      <c r="A103" s="461">
        <v>2</v>
      </c>
      <c r="B103" s="1044" t="s">
        <v>522</v>
      </c>
      <c r="C103" s="1045"/>
      <c r="D103" s="1046"/>
      <c r="E103" s="315" t="s">
        <v>54</v>
      </c>
      <c r="F103" s="47"/>
      <c r="G103" s="47" t="e">
        <f t="shared" ref="G103:G106" si="21">H103/F103</f>
        <v>#DIV/0!</v>
      </c>
      <c r="H103" s="47"/>
      <c r="I103" s="47"/>
      <c r="J103" s="47"/>
      <c r="K103" s="49"/>
    </row>
    <row r="104" spans="1:11" s="42" customFormat="1" ht="15" hidden="1" customHeight="1" x14ac:dyDescent="0.25">
      <c r="A104" s="461">
        <v>3</v>
      </c>
      <c r="B104" s="1021" t="s">
        <v>523</v>
      </c>
      <c r="C104" s="1022"/>
      <c r="D104" s="1023"/>
      <c r="E104" s="315" t="s">
        <v>524</v>
      </c>
      <c r="F104" s="47"/>
      <c r="G104" s="47" t="e">
        <f t="shared" si="21"/>
        <v>#DIV/0!</v>
      </c>
      <c r="H104" s="47"/>
      <c r="I104" s="47"/>
      <c r="J104" s="47"/>
      <c r="K104" s="49"/>
    </row>
    <row r="105" spans="1:11" s="42" customFormat="1" ht="15" hidden="1" customHeight="1" x14ac:dyDescent="0.25">
      <c r="A105" s="461">
        <v>4</v>
      </c>
      <c r="B105" s="1021"/>
      <c r="C105" s="1022"/>
      <c r="D105" s="1023"/>
      <c r="E105" s="319"/>
      <c r="F105" s="47"/>
      <c r="G105" s="47" t="e">
        <f t="shared" si="21"/>
        <v>#DIV/0!</v>
      </c>
      <c r="H105" s="47"/>
      <c r="I105" s="47"/>
      <c r="J105" s="47"/>
      <c r="K105" s="49"/>
    </row>
    <row r="106" spans="1:11" s="42" customFormat="1" ht="15.75" hidden="1" x14ac:dyDescent="0.25">
      <c r="A106" s="461">
        <v>5</v>
      </c>
      <c r="B106" s="883"/>
      <c r="C106" s="884"/>
      <c r="D106" s="885"/>
      <c r="E106" s="68"/>
      <c r="F106" s="47"/>
      <c r="G106" s="47" t="e">
        <f t="shared" si="21"/>
        <v>#DIV/0!</v>
      </c>
      <c r="H106" s="47"/>
      <c r="I106" s="47"/>
      <c r="J106" s="47"/>
      <c r="K106" s="49"/>
    </row>
    <row r="107" spans="1:11" s="107" customFormat="1" ht="15.75" hidden="1" x14ac:dyDescent="0.25">
      <c r="A107" s="970" t="s">
        <v>525</v>
      </c>
      <c r="B107" s="971"/>
      <c r="C107" s="971"/>
      <c r="D107" s="971"/>
      <c r="E107" s="971"/>
      <c r="F107" s="971"/>
      <c r="G107" s="972"/>
      <c r="H107" s="86">
        <f>SUM(H102:H106)</f>
        <v>0</v>
      </c>
      <c r="I107" s="86">
        <f t="shared" ref="I107:J107" si="22">SUM(I102:I106)</f>
        <v>0</v>
      </c>
      <c r="J107" s="86">
        <f t="shared" si="22"/>
        <v>0</v>
      </c>
    </row>
    <row r="108" spans="1:11" ht="14.25" hidden="1" customHeight="1" x14ac:dyDescent="0.25">
      <c r="A108" s="339"/>
      <c r="B108" s="339"/>
      <c r="C108" s="339"/>
      <c r="D108" s="339"/>
      <c r="E108" s="339"/>
      <c r="F108" s="339"/>
      <c r="G108" s="339"/>
      <c r="H108" s="107"/>
      <c r="I108" s="107"/>
      <c r="J108" s="107"/>
    </row>
    <row r="109" spans="1:11" hidden="1" x14ac:dyDescent="0.25">
      <c r="A109" s="1048" t="s">
        <v>518</v>
      </c>
      <c r="B109" s="1048"/>
      <c r="C109" s="1048"/>
      <c r="D109" s="1048"/>
      <c r="E109" s="1048"/>
      <c r="F109" s="1048"/>
      <c r="G109" s="1048"/>
      <c r="H109" s="1048"/>
      <c r="I109" s="1048"/>
      <c r="J109" s="1048"/>
    </row>
    <row r="110" spans="1:11" ht="15.75" hidden="1" x14ac:dyDescent="0.25">
      <c r="A110" s="986" t="s">
        <v>106</v>
      </c>
      <c r="B110" s="1098" t="s">
        <v>0</v>
      </c>
      <c r="C110" s="1098" t="s">
        <v>105</v>
      </c>
      <c r="D110" s="1079" t="s">
        <v>79</v>
      </c>
      <c r="E110" s="1098" t="s">
        <v>84</v>
      </c>
      <c r="F110" s="1099" t="s">
        <v>34</v>
      </c>
      <c r="G110" s="1080" t="s">
        <v>112</v>
      </c>
      <c r="H110" s="1079" t="s">
        <v>104</v>
      </c>
      <c r="I110" s="1079"/>
      <c r="J110" s="1079"/>
    </row>
    <row r="111" spans="1:11" ht="15.75" hidden="1" x14ac:dyDescent="0.25">
      <c r="A111" s="987"/>
      <c r="B111" s="1098"/>
      <c r="C111" s="1098"/>
      <c r="D111" s="1079"/>
      <c r="E111" s="1098"/>
      <c r="F111" s="1099"/>
      <c r="G111" s="1080"/>
      <c r="H111" s="105">
        <f>H14</f>
        <v>2022</v>
      </c>
      <c r="I111" s="105">
        <f t="shared" ref="I111:J111" si="23">I14</f>
        <v>2023</v>
      </c>
      <c r="J111" s="105">
        <f t="shared" si="23"/>
        <v>2024</v>
      </c>
    </row>
    <row r="112" spans="1:11" ht="45" hidden="1" x14ac:dyDescent="0.25">
      <c r="A112" s="242">
        <v>1</v>
      </c>
      <c r="B112" s="243">
        <v>225</v>
      </c>
      <c r="C112" s="67" t="s">
        <v>35</v>
      </c>
      <c r="D112" s="62"/>
      <c r="E112" s="61" t="s">
        <v>96</v>
      </c>
      <c r="F112" s="52"/>
      <c r="G112" s="63" t="e">
        <f>H112/F112</f>
        <v>#DIV/0!</v>
      </c>
      <c r="H112" s="47"/>
      <c r="I112" s="47"/>
      <c r="J112" s="47"/>
    </row>
    <row r="113" spans="1:10" ht="15.75" hidden="1" x14ac:dyDescent="0.25">
      <c r="A113" s="242"/>
      <c r="B113" s="243">
        <v>226</v>
      </c>
      <c r="C113" s="67" t="s">
        <v>10</v>
      </c>
      <c r="D113" s="62"/>
      <c r="E113" s="61" t="s">
        <v>96</v>
      </c>
      <c r="F113" s="52"/>
      <c r="G113" s="63" t="e">
        <f t="shared" ref="G113:G115" si="24">H113/F113</f>
        <v>#DIV/0!</v>
      </c>
      <c r="H113" s="47"/>
      <c r="I113" s="47"/>
      <c r="J113" s="47"/>
    </row>
    <row r="114" spans="1:10" ht="15.75" hidden="1" x14ac:dyDescent="0.25">
      <c r="A114" s="397"/>
      <c r="B114" s="399"/>
      <c r="C114" s="67"/>
      <c r="D114" s="62"/>
      <c r="E114" s="61" t="s">
        <v>96</v>
      </c>
      <c r="F114" s="52"/>
      <c r="G114" s="63" t="e">
        <f t="shared" si="24"/>
        <v>#DIV/0!</v>
      </c>
      <c r="H114" s="47"/>
      <c r="I114" s="47"/>
      <c r="J114" s="47"/>
    </row>
    <row r="115" spans="1:10" s="42" customFormat="1" ht="30" hidden="1" x14ac:dyDescent="0.25">
      <c r="A115" s="242"/>
      <c r="B115" s="243">
        <v>310</v>
      </c>
      <c r="C115" s="67" t="s">
        <v>424</v>
      </c>
      <c r="D115" s="62"/>
      <c r="E115" s="61" t="s">
        <v>96</v>
      </c>
      <c r="F115" s="52"/>
      <c r="G115" s="63" t="e">
        <f t="shared" si="24"/>
        <v>#DIV/0!</v>
      </c>
      <c r="H115" s="47"/>
      <c r="I115" s="47"/>
      <c r="J115" s="47"/>
    </row>
    <row r="116" spans="1:10" ht="15.75" hidden="1" x14ac:dyDescent="0.25">
      <c r="A116" s="1157" t="s">
        <v>404</v>
      </c>
      <c r="B116" s="1158"/>
      <c r="C116" s="1158"/>
      <c r="D116" s="1158"/>
      <c r="E116" s="1158"/>
      <c r="F116" s="1158"/>
      <c r="G116" s="1159"/>
      <c r="H116" s="8">
        <f>SUM(H112:H115)</f>
        <v>0</v>
      </c>
      <c r="I116" s="8">
        <f t="shared" ref="I116:J116" si="25">SUM(I112:I115)</f>
        <v>0</v>
      </c>
      <c r="J116" s="8">
        <f t="shared" si="25"/>
        <v>0</v>
      </c>
    </row>
    <row r="117" spans="1:10" hidden="1" x14ac:dyDescent="0.25"/>
    <row r="118" spans="1:10" ht="15.75" x14ac:dyDescent="0.25">
      <c r="A118" s="1216" t="s">
        <v>519</v>
      </c>
      <c r="B118" s="1216"/>
      <c r="C118" s="1216"/>
      <c r="D118" s="1216"/>
      <c r="E118" s="1216"/>
      <c r="F118" s="1216"/>
      <c r="G118" s="1216"/>
      <c r="H118" s="1216"/>
      <c r="I118" s="1216"/>
      <c r="J118" s="1217"/>
    </row>
    <row r="119" spans="1:10" ht="15.75" hidden="1" x14ac:dyDescent="0.25">
      <c r="B119" s="1182" t="s">
        <v>38</v>
      </c>
      <c r="C119" s="1182"/>
      <c r="D119" s="1182"/>
      <c r="E119" s="1182"/>
      <c r="F119" s="1182"/>
      <c r="G119" s="1182"/>
      <c r="H119" s="1182"/>
      <c r="I119" s="1182"/>
      <c r="J119" s="1182"/>
    </row>
    <row r="120" spans="1:10" ht="15.75" hidden="1" x14ac:dyDescent="0.25">
      <c r="A120" s="1191" t="s">
        <v>106</v>
      </c>
      <c r="B120" s="1180" t="s">
        <v>114</v>
      </c>
      <c r="C120" s="1180"/>
      <c r="D120" s="1180"/>
      <c r="E120" s="1192" t="s">
        <v>92</v>
      </c>
      <c r="F120" s="1192" t="s">
        <v>93</v>
      </c>
      <c r="G120" s="1193" t="s">
        <v>115</v>
      </c>
      <c r="H120" s="1180" t="s">
        <v>104</v>
      </c>
      <c r="I120" s="1180"/>
      <c r="J120" s="1180"/>
    </row>
    <row r="121" spans="1:10" ht="15.75" hidden="1" x14ac:dyDescent="0.25">
      <c r="A121" s="1191"/>
      <c r="B121" s="1180"/>
      <c r="C121" s="1180"/>
      <c r="D121" s="1180"/>
      <c r="E121" s="1192"/>
      <c r="F121" s="1192"/>
      <c r="G121" s="1193"/>
      <c r="H121" s="36">
        <f>H14</f>
        <v>2022</v>
      </c>
      <c r="I121" s="36">
        <f t="shared" ref="I121:J121" si="26">I14</f>
        <v>2023</v>
      </c>
      <c r="J121" s="36">
        <f t="shared" si="26"/>
        <v>2024</v>
      </c>
    </row>
    <row r="122" spans="1:10" hidden="1" x14ac:dyDescent="0.25">
      <c r="A122" s="10">
        <v>1</v>
      </c>
      <c r="B122" s="1181">
        <v>2</v>
      </c>
      <c r="C122" s="1181"/>
      <c r="D122" s="1181"/>
      <c r="E122" s="11">
        <v>3</v>
      </c>
      <c r="F122" s="11">
        <v>4</v>
      </c>
      <c r="G122" s="11">
        <v>5</v>
      </c>
      <c r="H122" s="401">
        <v>6</v>
      </c>
      <c r="I122" s="401">
        <v>7</v>
      </c>
      <c r="J122" s="401">
        <v>8</v>
      </c>
    </row>
    <row r="123" spans="1:10" ht="15.75" hidden="1" x14ac:dyDescent="0.25">
      <c r="A123" s="397"/>
      <c r="B123" s="1024" t="s">
        <v>39</v>
      </c>
      <c r="C123" s="1025"/>
      <c r="D123" s="1026"/>
      <c r="E123" s="52"/>
      <c r="F123" s="52"/>
      <c r="G123" s="47" t="e">
        <f>H123/F123/E123</f>
        <v>#DIV/0!</v>
      </c>
      <c r="H123" s="47"/>
      <c r="I123" s="47"/>
      <c r="J123" s="47"/>
    </row>
    <row r="124" spans="1:10" ht="15.75" hidden="1" x14ac:dyDescent="0.25">
      <c r="A124" s="397"/>
      <c r="B124" s="1091"/>
      <c r="C124" s="1092"/>
      <c r="D124" s="1093"/>
      <c r="E124" s="52"/>
      <c r="F124" s="52"/>
      <c r="G124" s="47" t="e">
        <f>H124/F124/E124</f>
        <v>#DIV/0!</v>
      </c>
      <c r="H124" s="47"/>
      <c r="I124" s="47"/>
      <c r="J124" s="47"/>
    </row>
    <row r="125" spans="1:10" ht="15.75" hidden="1" x14ac:dyDescent="0.25">
      <c r="A125" s="397"/>
      <c r="B125" s="1091"/>
      <c r="C125" s="1092"/>
      <c r="D125" s="1093"/>
      <c r="E125" s="52"/>
      <c r="F125" s="52"/>
      <c r="G125" s="47" t="e">
        <f t="shared" ref="G125:G132" si="27">H125/F125/E125</f>
        <v>#DIV/0!</v>
      </c>
      <c r="H125" s="47"/>
      <c r="I125" s="47"/>
      <c r="J125" s="47"/>
    </row>
    <row r="126" spans="1:10" ht="15.75" hidden="1" x14ac:dyDescent="0.25">
      <c r="A126" s="397"/>
      <c r="B126" s="1091"/>
      <c r="C126" s="1092"/>
      <c r="D126" s="1093"/>
      <c r="E126" s="52"/>
      <c r="F126" s="52"/>
      <c r="G126" s="47" t="e">
        <f t="shared" si="27"/>
        <v>#DIV/0!</v>
      </c>
      <c r="H126" s="47"/>
      <c r="I126" s="47"/>
      <c r="J126" s="47"/>
    </row>
    <row r="127" spans="1:10" ht="15.75" hidden="1" x14ac:dyDescent="0.25">
      <c r="A127" s="397"/>
      <c r="B127" s="1091"/>
      <c r="C127" s="1092"/>
      <c r="D127" s="1093"/>
      <c r="E127" s="52"/>
      <c r="F127" s="52"/>
      <c r="G127" s="47" t="e">
        <f t="shared" si="27"/>
        <v>#DIV/0!</v>
      </c>
      <c r="H127" s="47"/>
      <c r="I127" s="47"/>
      <c r="J127" s="47"/>
    </row>
    <row r="128" spans="1:10" ht="15.75" hidden="1" x14ac:dyDescent="0.25">
      <c r="A128" s="397"/>
      <c r="B128" s="1091"/>
      <c r="C128" s="1092"/>
      <c r="D128" s="1093"/>
      <c r="E128" s="52"/>
      <c r="F128" s="52"/>
      <c r="G128" s="47" t="e">
        <f t="shared" si="27"/>
        <v>#DIV/0!</v>
      </c>
      <c r="H128" s="47"/>
      <c r="I128" s="47"/>
      <c r="J128" s="47"/>
    </row>
    <row r="129" spans="1:10" ht="15.75" hidden="1" x14ac:dyDescent="0.25">
      <c r="A129" s="397"/>
      <c r="B129" s="1091"/>
      <c r="C129" s="1092"/>
      <c r="D129" s="1093"/>
      <c r="E129" s="52"/>
      <c r="F129" s="52"/>
      <c r="G129" s="47" t="e">
        <f t="shared" si="27"/>
        <v>#DIV/0!</v>
      </c>
      <c r="H129" s="47"/>
      <c r="I129" s="47"/>
      <c r="J129" s="47"/>
    </row>
    <row r="130" spans="1:10" ht="15.75" hidden="1" x14ac:dyDescent="0.25">
      <c r="A130" s="397"/>
      <c r="B130" s="1091"/>
      <c r="C130" s="1092"/>
      <c r="D130" s="1093"/>
      <c r="E130" s="52"/>
      <c r="F130" s="52"/>
      <c r="G130" s="47" t="e">
        <f t="shared" si="27"/>
        <v>#DIV/0!</v>
      </c>
      <c r="H130" s="47"/>
      <c r="I130" s="47"/>
      <c r="J130" s="47"/>
    </row>
    <row r="131" spans="1:10" ht="15.75" hidden="1" x14ac:dyDescent="0.25">
      <c r="A131" s="397"/>
      <c r="B131" s="1091"/>
      <c r="C131" s="1092"/>
      <c r="D131" s="1093"/>
      <c r="E131" s="52"/>
      <c r="F131" s="52"/>
      <c r="G131" s="47" t="e">
        <f t="shared" si="27"/>
        <v>#DIV/0!</v>
      </c>
      <c r="H131" s="47"/>
      <c r="I131" s="47"/>
      <c r="J131" s="47"/>
    </row>
    <row r="132" spans="1:10" ht="15.75" hidden="1" x14ac:dyDescent="0.25">
      <c r="A132" s="397"/>
      <c r="B132" s="1091"/>
      <c r="C132" s="1092"/>
      <c r="D132" s="1093"/>
      <c r="E132" s="52"/>
      <c r="F132" s="52"/>
      <c r="G132" s="47" t="e">
        <f t="shared" si="27"/>
        <v>#DIV/0!</v>
      </c>
      <c r="H132" s="47"/>
      <c r="I132" s="47"/>
      <c r="J132" s="47"/>
    </row>
    <row r="133" spans="1:10" ht="15.75" hidden="1" x14ac:dyDescent="0.25">
      <c r="A133" s="1157" t="s">
        <v>47</v>
      </c>
      <c r="B133" s="1158"/>
      <c r="C133" s="1158"/>
      <c r="D133" s="1158"/>
      <c r="E133" s="1158"/>
      <c r="F133" s="1158"/>
      <c r="G133" s="1159"/>
      <c r="H133" s="8">
        <f>SUM(H123:H132)</f>
        <v>0</v>
      </c>
      <c r="I133" s="8">
        <f t="shared" ref="I133:J133" si="28">SUM(I123:I132)</f>
        <v>0</v>
      </c>
      <c r="J133" s="8">
        <f t="shared" si="28"/>
        <v>0</v>
      </c>
    </row>
    <row r="134" spans="1:10" hidden="1" x14ac:dyDescent="0.25"/>
    <row r="135" spans="1:10" ht="15.75" hidden="1" x14ac:dyDescent="0.25">
      <c r="B135" s="1182" t="s">
        <v>48</v>
      </c>
      <c r="C135" s="1182"/>
      <c r="D135" s="1182"/>
      <c r="E135" s="1182"/>
      <c r="F135" s="1182"/>
      <c r="G135" s="1182"/>
      <c r="H135" s="1182"/>
      <c r="I135" s="1182"/>
      <c r="J135" s="1182"/>
    </row>
    <row r="136" spans="1:10" ht="15.75" hidden="1" x14ac:dyDescent="0.25">
      <c r="A136" s="1191" t="s">
        <v>106</v>
      </c>
      <c r="B136" s="1180" t="s">
        <v>79</v>
      </c>
      <c r="C136" s="1180"/>
      <c r="D136" s="1180"/>
      <c r="E136" s="1192" t="s">
        <v>49</v>
      </c>
      <c r="F136" s="1192" t="s">
        <v>116</v>
      </c>
      <c r="G136" s="1215" t="s">
        <v>117</v>
      </c>
      <c r="H136" s="1180" t="s">
        <v>104</v>
      </c>
      <c r="I136" s="1180"/>
      <c r="J136" s="1180"/>
    </row>
    <row r="137" spans="1:10" ht="15.75" hidden="1" x14ac:dyDescent="0.25">
      <c r="A137" s="1191"/>
      <c r="B137" s="1180"/>
      <c r="C137" s="1180"/>
      <c r="D137" s="1180"/>
      <c r="E137" s="1192"/>
      <c r="F137" s="1192"/>
      <c r="G137" s="1215"/>
      <c r="H137" s="36">
        <f>H14</f>
        <v>2022</v>
      </c>
      <c r="I137" s="36">
        <f t="shared" ref="I137:J137" si="29">I14</f>
        <v>2023</v>
      </c>
      <c r="J137" s="36">
        <f t="shared" si="29"/>
        <v>2024</v>
      </c>
    </row>
    <row r="138" spans="1:10" hidden="1" x14ac:dyDescent="0.25">
      <c r="A138" s="10">
        <v>1</v>
      </c>
      <c r="B138" s="1181">
        <v>2</v>
      </c>
      <c r="C138" s="1181"/>
      <c r="D138" s="1181"/>
      <c r="E138" s="11">
        <v>3</v>
      </c>
      <c r="F138" s="11">
        <v>4</v>
      </c>
      <c r="G138" s="11">
        <v>5</v>
      </c>
      <c r="H138" s="401">
        <v>6</v>
      </c>
      <c r="I138" s="401">
        <v>7</v>
      </c>
      <c r="J138" s="401">
        <v>8</v>
      </c>
    </row>
    <row r="139" spans="1:10" ht="15.75" hidden="1" x14ac:dyDescent="0.25">
      <c r="A139" s="16">
        <v>1</v>
      </c>
      <c r="B139" s="1205" t="s">
        <v>50</v>
      </c>
      <c r="C139" s="1206"/>
      <c r="D139" s="1207"/>
      <c r="E139" s="6" t="s">
        <v>118</v>
      </c>
      <c r="F139" s="52"/>
      <c r="G139" s="53"/>
      <c r="H139" s="47"/>
      <c r="I139" s="47"/>
      <c r="J139" s="47"/>
    </row>
    <row r="140" spans="1:10" ht="15.75" hidden="1" x14ac:dyDescent="0.25">
      <c r="A140" s="16">
        <v>2</v>
      </c>
      <c r="B140" s="1205" t="s">
        <v>51</v>
      </c>
      <c r="C140" s="1206"/>
      <c r="D140" s="1207"/>
      <c r="E140" s="52"/>
      <c r="F140" s="47" t="e">
        <f>H140/E140/G140</f>
        <v>#DIV/0!</v>
      </c>
      <c r="G140" s="53"/>
      <c r="H140" s="47"/>
      <c r="I140" s="47"/>
      <c r="J140" s="47"/>
    </row>
    <row r="141" spans="1:10" ht="15.75" hidden="1" x14ac:dyDescent="0.25">
      <c r="A141" s="16">
        <v>3</v>
      </c>
      <c r="B141" s="1212" t="s">
        <v>9</v>
      </c>
      <c r="C141" s="1213"/>
      <c r="D141" s="1214"/>
      <c r="E141" s="52"/>
      <c r="F141" s="47" t="e">
        <f>H141/E141/G141</f>
        <v>#DIV/0!</v>
      </c>
      <c r="G141" s="53"/>
      <c r="H141" s="47"/>
      <c r="I141" s="47"/>
      <c r="J141" s="47"/>
    </row>
    <row r="142" spans="1:10" ht="15.75" hidden="1" x14ac:dyDescent="0.25">
      <c r="A142" s="1157" t="s">
        <v>52</v>
      </c>
      <c r="B142" s="1158"/>
      <c r="C142" s="1158"/>
      <c r="D142" s="1158"/>
      <c r="E142" s="1158"/>
      <c r="F142" s="1158"/>
      <c r="G142" s="1159"/>
      <c r="H142" s="8">
        <f>SUM(H139:H141)</f>
        <v>0</v>
      </c>
      <c r="I142" s="8">
        <f>SUM(I139:I141)</f>
        <v>0</v>
      </c>
      <c r="J142" s="8">
        <f>SUM(J139:J141)</f>
        <v>0</v>
      </c>
    </row>
    <row r="143" spans="1:10" hidden="1" x14ac:dyDescent="0.25"/>
    <row r="144" spans="1:10" ht="15.75" hidden="1" x14ac:dyDescent="0.25">
      <c r="B144" s="1182" t="s">
        <v>119</v>
      </c>
      <c r="C144" s="1182"/>
      <c r="D144" s="1182"/>
      <c r="E144" s="1182"/>
      <c r="F144" s="1182"/>
      <c r="G144" s="1182"/>
      <c r="H144" s="1182"/>
      <c r="I144" s="1182"/>
      <c r="J144" s="1182"/>
    </row>
    <row r="145" spans="1:10" ht="15.75" hidden="1" x14ac:dyDescent="0.25">
      <c r="A145" s="1191" t="s">
        <v>106</v>
      </c>
      <c r="B145" s="1180" t="s">
        <v>79</v>
      </c>
      <c r="C145" s="1180"/>
      <c r="D145" s="1180"/>
      <c r="E145" s="1191" t="s">
        <v>84</v>
      </c>
      <c r="F145" s="1193" t="s">
        <v>80</v>
      </c>
      <c r="G145" s="1193" t="s">
        <v>87</v>
      </c>
      <c r="H145" s="1180" t="s">
        <v>104</v>
      </c>
      <c r="I145" s="1180"/>
      <c r="J145" s="1180"/>
    </row>
    <row r="146" spans="1:10" ht="15.75" hidden="1" x14ac:dyDescent="0.25">
      <c r="A146" s="1191"/>
      <c r="B146" s="1180"/>
      <c r="C146" s="1180"/>
      <c r="D146" s="1180"/>
      <c r="E146" s="1191"/>
      <c r="F146" s="1193"/>
      <c r="G146" s="1193"/>
      <c r="H146" s="36">
        <f>H14</f>
        <v>2022</v>
      </c>
      <c r="I146" s="36">
        <f t="shared" ref="I146:J146" si="30">I14</f>
        <v>2023</v>
      </c>
      <c r="J146" s="36">
        <f t="shared" si="30"/>
        <v>2024</v>
      </c>
    </row>
    <row r="147" spans="1:10" hidden="1" x14ac:dyDescent="0.25">
      <c r="A147" s="10">
        <v>1</v>
      </c>
      <c r="B147" s="1181">
        <v>2</v>
      </c>
      <c r="C147" s="1181"/>
      <c r="D147" s="1181"/>
      <c r="E147" s="11">
        <v>3</v>
      </c>
      <c r="F147" s="11">
        <v>4</v>
      </c>
      <c r="G147" s="11">
        <v>5</v>
      </c>
      <c r="H147" s="406">
        <v>6</v>
      </c>
      <c r="I147" s="406">
        <v>7</v>
      </c>
      <c r="J147" s="406">
        <v>8</v>
      </c>
    </row>
    <row r="148" spans="1:10" ht="15.75" hidden="1" x14ac:dyDescent="0.25">
      <c r="A148" s="116">
        <v>1</v>
      </c>
      <c r="B148" s="1205" t="s">
        <v>53</v>
      </c>
      <c r="C148" s="1206"/>
      <c r="D148" s="1207"/>
      <c r="E148" s="12" t="s">
        <v>54</v>
      </c>
      <c r="F148" s="47">
        <f>H148/G148</f>
        <v>0</v>
      </c>
      <c r="G148" s="47">
        <v>3829.79</v>
      </c>
      <c r="H148" s="47"/>
      <c r="I148" s="47"/>
      <c r="J148" s="47"/>
    </row>
    <row r="149" spans="1:10" ht="15.75" hidden="1" x14ac:dyDescent="0.25">
      <c r="A149" s="116">
        <v>2</v>
      </c>
      <c r="B149" s="1205" t="s">
        <v>120</v>
      </c>
      <c r="C149" s="1206"/>
      <c r="D149" s="1207"/>
      <c r="E149" s="12" t="s">
        <v>55</v>
      </c>
      <c r="F149" s="47">
        <f t="shared" ref="F149:F151" si="31">H149/G149</f>
        <v>0</v>
      </c>
      <c r="G149" s="47">
        <v>35.729999999999997</v>
      </c>
      <c r="H149" s="47"/>
      <c r="I149" s="47"/>
      <c r="J149" s="47"/>
    </row>
    <row r="150" spans="1:10" ht="15.75" hidden="1" x14ac:dyDescent="0.25">
      <c r="A150" s="116">
        <v>3</v>
      </c>
      <c r="B150" s="1205" t="s">
        <v>56</v>
      </c>
      <c r="C150" s="1206"/>
      <c r="D150" s="1207"/>
      <c r="E150" s="12" t="s">
        <v>55</v>
      </c>
      <c r="F150" s="47">
        <f t="shared" si="31"/>
        <v>0</v>
      </c>
      <c r="G150" s="47">
        <v>30.9</v>
      </c>
      <c r="H150" s="47"/>
      <c r="I150" s="47"/>
      <c r="J150" s="47"/>
    </row>
    <row r="151" spans="1:10" ht="15.75" hidden="1" x14ac:dyDescent="0.25">
      <c r="A151" s="116">
        <v>4</v>
      </c>
      <c r="B151" s="1209" t="s">
        <v>57</v>
      </c>
      <c r="C151" s="1210"/>
      <c r="D151" s="1211"/>
      <c r="E151" s="13" t="s">
        <v>58</v>
      </c>
      <c r="F151" s="47">
        <f t="shared" si="31"/>
        <v>0</v>
      </c>
      <c r="G151" s="47">
        <v>6.06</v>
      </c>
      <c r="H151" s="47"/>
      <c r="I151" s="47"/>
      <c r="J151" s="47"/>
    </row>
    <row r="152" spans="1:10" ht="15.75" hidden="1" x14ac:dyDescent="0.25">
      <c r="A152" s="1157" t="s">
        <v>59</v>
      </c>
      <c r="B152" s="1158"/>
      <c r="C152" s="1158"/>
      <c r="D152" s="1158"/>
      <c r="E152" s="1158"/>
      <c r="F152" s="1158"/>
      <c r="G152" s="1159"/>
      <c r="H152" s="8">
        <f>SUM(H148:H151)</f>
        <v>0</v>
      </c>
      <c r="I152" s="8">
        <f>SUM(I148:I151)</f>
        <v>0</v>
      </c>
      <c r="J152" s="8">
        <f>SUM(J148:J151)</f>
        <v>0</v>
      </c>
    </row>
    <row r="153" spans="1:10" hidden="1" x14ac:dyDescent="0.25"/>
    <row r="154" spans="1:10" ht="15.75" hidden="1" x14ac:dyDescent="0.25">
      <c r="B154" s="1182" t="s">
        <v>121</v>
      </c>
      <c r="C154" s="1182"/>
      <c r="D154" s="1182"/>
      <c r="E154" s="1182"/>
      <c r="F154" s="1182"/>
      <c r="G154" s="1182"/>
      <c r="H154" s="1182"/>
      <c r="I154" s="1182"/>
      <c r="J154" s="1182"/>
    </row>
    <row r="155" spans="1:10" ht="15.75" hidden="1" x14ac:dyDescent="0.25">
      <c r="A155" s="1191" t="s">
        <v>106</v>
      </c>
      <c r="B155" s="1180" t="s">
        <v>79</v>
      </c>
      <c r="C155" s="1180"/>
      <c r="D155" s="1180"/>
      <c r="E155" s="1192" t="s">
        <v>123</v>
      </c>
      <c r="F155" s="1208" t="s">
        <v>88</v>
      </c>
      <c r="G155" s="1208" t="s">
        <v>124</v>
      </c>
      <c r="H155" s="1180" t="s">
        <v>104</v>
      </c>
      <c r="I155" s="1180"/>
      <c r="J155" s="1180"/>
    </row>
    <row r="156" spans="1:10" ht="15.75" hidden="1" x14ac:dyDescent="0.25">
      <c r="A156" s="1191"/>
      <c r="B156" s="1180"/>
      <c r="C156" s="1180"/>
      <c r="D156" s="1180"/>
      <c r="E156" s="1192"/>
      <c r="F156" s="1208"/>
      <c r="G156" s="1208"/>
      <c r="H156" s="36">
        <f>H14</f>
        <v>2022</v>
      </c>
      <c r="I156" s="36">
        <f t="shared" ref="I156:J156" si="32">I14</f>
        <v>2023</v>
      </c>
      <c r="J156" s="36">
        <f t="shared" si="32"/>
        <v>2024</v>
      </c>
    </row>
    <row r="157" spans="1:10" hidden="1" x14ac:dyDescent="0.25">
      <c r="A157" s="10">
        <v>1</v>
      </c>
      <c r="B157" s="1181">
        <v>2</v>
      </c>
      <c r="C157" s="1181"/>
      <c r="D157" s="1181"/>
      <c r="E157" s="11">
        <v>3</v>
      </c>
      <c r="F157" s="11">
        <v>4</v>
      </c>
      <c r="G157" s="11">
        <v>5</v>
      </c>
      <c r="H157" s="406">
        <v>6</v>
      </c>
      <c r="I157" s="406">
        <v>7</v>
      </c>
      <c r="J157" s="406">
        <v>8</v>
      </c>
    </row>
    <row r="158" spans="1:10" ht="15.75" hidden="1" x14ac:dyDescent="0.25">
      <c r="A158" s="16">
        <v>1</v>
      </c>
      <c r="B158" s="1205" t="s">
        <v>60</v>
      </c>
      <c r="C158" s="1206"/>
      <c r="D158" s="1207"/>
      <c r="E158" s="69"/>
      <c r="F158" s="47"/>
      <c r="G158" s="47"/>
      <c r="H158" s="47"/>
      <c r="I158" s="47"/>
      <c r="J158" s="47"/>
    </row>
    <row r="159" spans="1:10" ht="15.75" hidden="1" x14ac:dyDescent="0.25">
      <c r="A159" s="16">
        <v>2</v>
      </c>
      <c r="B159" s="1205" t="s">
        <v>122</v>
      </c>
      <c r="C159" s="1206"/>
      <c r="D159" s="1207"/>
      <c r="E159" s="69"/>
      <c r="F159" s="47"/>
      <c r="G159" s="47"/>
      <c r="H159" s="47"/>
      <c r="I159" s="47"/>
      <c r="J159" s="47"/>
    </row>
    <row r="160" spans="1:10" ht="15.75" hidden="1" x14ac:dyDescent="0.25">
      <c r="A160" s="1157" t="s">
        <v>61</v>
      </c>
      <c r="B160" s="1158"/>
      <c r="C160" s="1158"/>
      <c r="D160" s="1158"/>
      <c r="E160" s="1158"/>
      <c r="F160" s="1158"/>
      <c r="G160" s="1159"/>
      <c r="H160" s="8">
        <f>SUM(H158:H159)</f>
        <v>0</v>
      </c>
      <c r="I160" s="8">
        <f>SUM(I158:I159)</f>
        <v>0</v>
      </c>
      <c r="J160" s="8">
        <f>SUM(J158:J159)</f>
        <v>0</v>
      </c>
    </row>
    <row r="161" spans="1:10" hidden="1" x14ac:dyDescent="0.25"/>
    <row r="162" spans="1:10" ht="17.25" hidden="1" customHeight="1" x14ac:dyDescent="0.25">
      <c r="B162" s="1182" t="s">
        <v>137</v>
      </c>
      <c r="C162" s="1182"/>
      <c r="D162" s="1182"/>
      <c r="E162" s="1182"/>
      <c r="F162" s="1182"/>
      <c r="G162" s="1182"/>
      <c r="H162" s="1182"/>
      <c r="I162" s="1182"/>
      <c r="J162" s="1182"/>
    </row>
    <row r="163" spans="1:10" ht="6" hidden="1" customHeight="1" x14ac:dyDescent="0.25">
      <c r="A163" s="1183" t="s">
        <v>106</v>
      </c>
      <c r="B163" s="1185" t="s">
        <v>79</v>
      </c>
      <c r="C163" s="1186"/>
      <c r="D163" s="1187"/>
      <c r="E163" s="1191" t="s">
        <v>84</v>
      </c>
      <c r="F163" s="1192" t="s">
        <v>34</v>
      </c>
      <c r="G163" s="1193" t="s">
        <v>112</v>
      </c>
      <c r="H163" s="1180" t="s">
        <v>104</v>
      </c>
      <c r="I163" s="1180"/>
      <c r="J163" s="1180"/>
    </row>
    <row r="164" spans="1:10" ht="18" hidden="1" customHeight="1" x14ac:dyDescent="0.25">
      <c r="A164" s="1184"/>
      <c r="B164" s="1188"/>
      <c r="C164" s="1189"/>
      <c r="D164" s="1190"/>
      <c r="E164" s="1191"/>
      <c r="F164" s="1192"/>
      <c r="G164" s="1193"/>
      <c r="H164" s="36">
        <f>H14</f>
        <v>2022</v>
      </c>
      <c r="I164" s="36">
        <f t="shared" ref="I164:J164" si="33">I14</f>
        <v>2023</v>
      </c>
      <c r="J164" s="36">
        <f t="shared" si="33"/>
        <v>2024</v>
      </c>
    </row>
    <row r="165" spans="1:10" hidden="1" x14ac:dyDescent="0.25">
      <c r="A165" s="10">
        <v>1</v>
      </c>
      <c r="B165" s="1181">
        <v>2</v>
      </c>
      <c r="C165" s="1181"/>
      <c r="D165" s="1181"/>
      <c r="E165" s="11">
        <v>3</v>
      </c>
      <c r="F165" s="11">
        <v>4</v>
      </c>
      <c r="G165" s="11">
        <v>5</v>
      </c>
      <c r="H165" s="406">
        <v>6</v>
      </c>
      <c r="I165" s="406">
        <v>7</v>
      </c>
      <c r="J165" s="406">
        <v>8</v>
      </c>
    </row>
    <row r="166" spans="1:10" ht="15.75" hidden="1" x14ac:dyDescent="0.25">
      <c r="A166" s="18">
        <v>1</v>
      </c>
      <c r="B166" s="1202" t="s">
        <v>62</v>
      </c>
      <c r="C166" s="1203"/>
      <c r="D166" s="1204"/>
      <c r="E166" s="19" t="s">
        <v>118</v>
      </c>
      <c r="F166" s="20" t="s">
        <v>118</v>
      </c>
      <c r="G166" s="21" t="s">
        <v>118</v>
      </c>
      <c r="H166" s="23">
        <f>SUM(H167:H180)</f>
        <v>0</v>
      </c>
      <c r="I166" s="23">
        <f t="shared" ref="I166:J166" si="34">SUM(I167:I180)</f>
        <v>0</v>
      </c>
      <c r="J166" s="23">
        <f t="shared" si="34"/>
        <v>0</v>
      </c>
    </row>
    <row r="167" spans="1:10" ht="15.75" hidden="1" x14ac:dyDescent="0.25">
      <c r="A167" s="405"/>
      <c r="B167" s="883"/>
      <c r="C167" s="884"/>
      <c r="D167" s="885"/>
      <c r="E167" s="71" t="str">
        <f>'[4]расшифровка 2'!E163</f>
        <v>усл.</v>
      </c>
      <c r="F167" s="53"/>
      <c r="G167" s="47" t="e">
        <f t="shared" ref="G167:G169" si="35">H167/F167</f>
        <v>#DIV/0!</v>
      </c>
      <c r="H167" s="224"/>
      <c r="I167" s="224"/>
      <c r="J167" s="224"/>
    </row>
    <row r="168" spans="1:10" ht="15.75" hidden="1" x14ac:dyDescent="0.25">
      <c r="A168" s="405"/>
      <c r="B168" s="883" t="str">
        <f>'[4]расшифровка 2'!B164</f>
        <v>уборка снега</v>
      </c>
      <c r="C168" s="884"/>
      <c r="D168" s="885"/>
      <c r="E168" s="71" t="str">
        <f>'[4]расшифровка 2'!E164</f>
        <v>усл.</v>
      </c>
      <c r="F168" s="53"/>
      <c r="G168" s="47" t="e">
        <f t="shared" si="35"/>
        <v>#DIV/0!</v>
      </c>
      <c r="H168" s="47"/>
      <c r="I168" s="47"/>
      <c r="J168" s="47"/>
    </row>
    <row r="169" spans="1:10" ht="12.75" hidden="1" customHeight="1" x14ac:dyDescent="0.25">
      <c r="A169" s="405"/>
      <c r="B169" s="883"/>
      <c r="C169" s="884"/>
      <c r="D169" s="885"/>
      <c r="E169" s="404" t="s">
        <v>94</v>
      </c>
      <c r="F169" s="53"/>
      <c r="G169" s="47" t="e">
        <f t="shared" si="35"/>
        <v>#DIV/0!</v>
      </c>
      <c r="H169" s="47"/>
      <c r="I169" s="47"/>
      <c r="J169" s="47"/>
    </row>
    <row r="170" spans="1:10" ht="15.75" hidden="1" x14ac:dyDescent="0.25">
      <c r="A170" s="405"/>
      <c r="B170" s="883"/>
      <c r="C170" s="884"/>
      <c r="D170" s="885"/>
      <c r="E170" s="404" t="s">
        <v>99</v>
      </c>
      <c r="F170" s="52"/>
      <c r="G170" s="47" t="e">
        <f>H170/F170</f>
        <v>#DIV/0!</v>
      </c>
      <c r="H170" s="47"/>
      <c r="I170" s="47"/>
      <c r="J170" s="47"/>
    </row>
    <row r="171" spans="1:10" ht="15.75" hidden="1" x14ac:dyDescent="0.25">
      <c r="A171" s="405"/>
      <c r="B171" s="883"/>
      <c r="C171" s="884"/>
      <c r="D171" s="885"/>
      <c r="E171" s="404" t="s">
        <v>99</v>
      </c>
      <c r="F171" s="52"/>
      <c r="G171" s="47" t="e">
        <f>H171/F171</f>
        <v>#DIV/0!</v>
      </c>
      <c r="H171" s="47"/>
      <c r="I171" s="47"/>
      <c r="J171" s="47"/>
    </row>
    <row r="172" spans="1:10" ht="15.75" hidden="1" x14ac:dyDescent="0.25">
      <c r="A172" s="405"/>
      <c r="B172" s="883"/>
      <c r="C172" s="884"/>
      <c r="D172" s="885"/>
      <c r="E172" s="404" t="s">
        <v>99</v>
      </c>
      <c r="F172" s="52"/>
      <c r="G172" s="47" t="e">
        <f>H172/F172</f>
        <v>#DIV/0!</v>
      </c>
      <c r="H172" s="47"/>
      <c r="I172" s="47"/>
      <c r="J172" s="47"/>
    </row>
    <row r="173" spans="1:10" ht="15.75" hidden="1" x14ac:dyDescent="0.25">
      <c r="A173" s="405"/>
      <c r="B173" s="883"/>
      <c r="C173" s="884"/>
      <c r="D173" s="885"/>
      <c r="E173" s="404" t="s">
        <v>99</v>
      </c>
      <c r="F173" s="52"/>
      <c r="G173" s="47" t="e">
        <f>H173/F173</f>
        <v>#DIV/0!</v>
      </c>
      <c r="H173" s="47"/>
      <c r="I173" s="47"/>
      <c r="J173" s="47"/>
    </row>
    <row r="174" spans="1:10" ht="15.75" hidden="1" x14ac:dyDescent="0.25">
      <c r="A174" s="405"/>
      <c r="B174" s="883"/>
      <c r="C174" s="884"/>
      <c r="D174" s="885"/>
      <c r="E174" s="404" t="s">
        <v>97</v>
      </c>
      <c r="F174" s="52"/>
      <c r="G174" s="47" t="e">
        <f>H174/F174</f>
        <v>#DIV/0!</v>
      </c>
      <c r="H174" s="47"/>
      <c r="I174" s="47"/>
      <c r="J174" s="47"/>
    </row>
    <row r="175" spans="1:10" ht="15.75" hidden="1" x14ac:dyDescent="0.25">
      <c r="A175" s="405"/>
      <c r="B175" s="883" t="s">
        <v>324</v>
      </c>
      <c r="C175" s="884"/>
      <c r="D175" s="885"/>
      <c r="E175" s="404" t="s">
        <v>96</v>
      </c>
      <c r="F175" s="52">
        <v>1</v>
      </c>
      <c r="G175" s="47">
        <f t="shared" ref="G175:G179" si="36">H175/F175</f>
        <v>0</v>
      </c>
      <c r="H175" s="224"/>
      <c r="I175" s="224"/>
      <c r="J175" s="224"/>
    </row>
    <row r="176" spans="1:10" ht="15.75" hidden="1" x14ac:dyDescent="0.25">
      <c r="A176" s="405"/>
      <c r="B176" s="883" t="s">
        <v>325</v>
      </c>
      <c r="C176" s="884"/>
      <c r="D176" s="885"/>
      <c r="E176" s="404" t="s">
        <v>96</v>
      </c>
      <c r="F176" s="52">
        <v>1</v>
      </c>
      <c r="G176" s="47">
        <f t="shared" si="36"/>
        <v>0</v>
      </c>
      <c r="H176" s="224"/>
      <c r="I176" s="224"/>
      <c r="J176" s="224"/>
    </row>
    <row r="177" spans="1:10" ht="15.75" hidden="1" x14ac:dyDescent="0.25">
      <c r="A177" s="405"/>
      <c r="B177" s="883"/>
      <c r="C177" s="884"/>
      <c r="D177" s="885"/>
      <c r="E177" s="404"/>
      <c r="F177" s="52"/>
      <c r="G177" s="47" t="e">
        <f t="shared" si="36"/>
        <v>#DIV/0!</v>
      </c>
      <c r="H177" s="47"/>
      <c r="I177" s="47"/>
      <c r="J177" s="47"/>
    </row>
    <row r="178" spans="1:10" ht="15.75" hidden="1" x14ac:dyDescent="0.25">
      <c r="A178" s="405"/>
      <c r="B178" s="883"/>
      <c r="C178" s="884"/>
      <c r="D178" s="885"/>
      <c r="E178" s="404"/>
      <c r="F178" s="52"/>
      <c r="G178" s="47" t="e">
        <f t="shared" si="36"/>
        <v>#DIV/0!</v>
      </c>
      <c r="H178" s="47"/>
      <c r="I178" s="47"/>
      <c r="J178" s="47"/>
    </row>
    <row r="179" spans="1:10" ht="15.75" hidden="1" x14ac:dyDescent="0.25">
      <c r="A179" s="405"/>
      <c r="B179" s="883"/>
      <c r="C179" s="884"/>
      <c r="D179" s="885"/>
      <c r="E179" s="404"/>
      <c r="F179" s="52"/>
      <c r="G179" s="47" t="e">
        <f t="shared" si="36"/>
        <v>#DIV/0!</v>
      </c>
      <c r="H179" s="47"/>
      <c r="I179" s="47"/>
      <c r="J179" s="47"/>
    </row>
    <row r="180" spans="1:10" ht="15.75" hidden="1" x14ac:dyDescent="0.25">
      <c r="A180" s="405">
        <v>2</v>
      </c>
      <c r="B180" s="883" t="s">
        <v>133</v>
      </c>
      <c r="C180" s="884"/>
      <c r="D180" s="885"/>
      <c r="E180" s="404" t="s">
        <v>94</v>
      </c>
      <c r="F180" s="53"/>
      <c r="G180" s="47" t="e">
        <f>H180/F180</f>
        <v>#DIV/0!</v>
      </c>
      <c r="H180" s="47"/>
      <c r="I180" s="47"/>
      <c r="J180" s="47"/>
    </row>
    <row r="181" spans="1:10" ht="15.75" hidden="1" x14ac:dyDescent="0.25">
      <c r="A181" s="18">
        <v>3</v>
      </c>
      <c r="B181" s="1202" t="s">
        <v>134</v>
      </c>
      <c r="C181" s="1203"/>
      <c r="D181" s="1204"/>
      <c r="E181" s="19" t="s">
        <v>118</v>
      </c>
      <c r="F181" s="20" t="s">
        <v>118</v>
      </c>
      <c r="G181" s="21" t="s">
        <v>118</v>
      </c>
      <c r="H181" s="23">
        <f>SUM(H182:H187)</f>
        <v>0</v>
      </c>
      <c r="I181" s="23">
        <f t="shared" ref="I181:J181" si="37">SUM(I182:I187)</f>
        <v>0</v>
      </c>
      <c r="J181" s="23">
        <f t="shared" si="37"/>
        <v>0</v>
      </c>
    </row>
    <row r="182" spans="1:10" s="42" customFormat="1" ht="15.75" hidden="1" x14ac:dyDescent="0.25">
      <c r="A182" s="405"/>
      <c r="B182" s="883"/>
      <c r="C182" s="884"/>
      <c r="D182" s="885"/>
      <c r="E182" s="404" t="s">
        <v>94</v>
      </c>
      <c r="F182" s="53"/>
      <c r="G182" s="47" t="e">
        <f>H182/F182</f>
        <v>#DIV/0!</v>
      </c>
      <c r="H182" s="47"/>
      <c r="I182" s="47"/>
      <c r="J182" s="47"/>
    </row>
    <row r="183" spans="1:10" s="42" customFormat="1" ht="15.75" hidden="1" x14ac:dyDescent="0.25">
      <c r="A183" s="405"/>
      <c r="B183" s="883"/>
      <c r="C183" s="884"/>
      <c r="D183" s="885"/>
      <c r="E183" s="404"/>
      <c r="F183" s="53"/>
      <c r="G183" s="47" t="e">
        <f t="shared" ref="G183:G185" si="38">H183/F183</f>
        <v>#DIV/0!</v>
      </c>
      <c r="H183" s="47"/>
      <c r="I183" s="47"/>
      <c r="J183" s="47"/>
    </row>
    <row r="184" spans="1:10" s="42" customFormat="1" ht="15.75" hidden="1" x14ac:dyDescent="0.25">
      <c r="A184" s="405"/>
      <c r="B184" s="883"/>
      <c r="C184" s="884"/>
      <c r="D184" s="885"/>
      <c r="E184" s="404"/>
      <c r="F184" s="53"/>
      <c r="G184" s="47" t="e">
        <f t="shared" si="38"/>
        <v>#DIV/0!</v>
      </c>
      <c r="H184" s="47"/>
      <c r="I184" s="47"/>
      <c r="J184" s="47"/>
    </row>
    <row r="185" spans="1:10" s="42" customFormat="1" ht="15.75" hidden="1" x14ac:dyDescent="0.25">
      <c r="A185" s="405"/>
      <c r="B185" s="883"/>
      <c r="C185" s="884"/>
      <c r="D185" s="885"/>
      <c r="E185" s="404"/>
      <c r="F185" s="53"/>
      <c r="G185" s="47" t="e">
        <f t="shared" si="38"/>
        <v>#DIV/0!</v>
      </c>
      <c r="H185" s="47"/>
      <c r="I185" s="47"/>
      <c r="J185" s="47"/>
    </row>
    <row r="186" spans="1:10" s="42" customFormat="1" ht="15.75" hidden="1" x14ac:dyDescent="0.25">
      <c r="A186" s="405"/>
      <c r="B186" s="883"/>
      <c r="C186" s="884"/>
      <c r="D186" s="885"/>
      <c r="E186" s="404" t="s">
        <v>96</v>
      </c>
      <c r="F186" s="53"/>
      <c r="G186" s="47" t="e">
        <f>H186/F186</f>
        <v>#DIV/0!</v>
      </c>
      <c r="H186" s="47"/>
      <c r="I186" s="47"/>
      <c r="J186" s="47"/>
    </row>
    <row r="187" spans="1:10" s="42" customFormat="1" ht="15.75" hidden="1" x14ac:dyDescent="0.25">
      <c r="A187" s="405"/>
      <c r="B187" s="883"/>
      <c r="C187" s="884"/>
      <c r="D187" s="885"/>
      <c r="E187" s="404" t="s">
        <v>97</v>
      </c>
      <c r="F187" s="52"/>
      <c r="G187" s="47" t="e">
        <f>H187/F187</f>
        <v>#DIV/0!</v>
      </c>
      <c r="H187" s="47"/>
      <c r="I187" s="47"/>
      <c r="J187" s="47"/>
    </row>
    <row r="188" spans="1:10" ht="15.75" hidden="1" x14ac:dyDescent="0.25">
      <c r="A188" s="18">
        <v>4</v>
      </c>
      <c r="B188" s="1202" t="s">
        <v>135</v>
      </c>
      <c r="C188" s="1203"/>
      <c r="D188" s="1204"/>
      <c r="E188" s="19" t="s">
        <v>118</v>
      </c>
      <c r="F188" s="20" t="s">
        <v>118</v>
      </c>
      <c r="G188" s="21" t="s">
        <v>118</v>
      </c>
      <c r="H188" s="23">
        <f>SUM(H189:H194)</f>
        <v>0</v>
      </c>
      <c r="I188" s="23">
        <f t="shared" ref="I188:J188" si="39">SUM(I189:I194)</f>
        <v>0</v>
      </c>
      <c r="J188" s="23">
        <f t="shared" si="39"/>
        <v>0</v>
      </c>
    </row>
    <row r="189" spans="1:10" s="22" customFormat="1" ht="15.75" hidden="1" x14ac:dyDescent="0.25">
      <c r="A189" s="119"/>
      <c r="B189" s="908" t="s">
        <v>185</v>
      </c>
      <c r="C189" s="909"/>
      <c r="D189" s="910"/>
      <c r="E189" s="71" t="s">
        <v>96</v>
      </c>
      <c r="F189" s="72"/>
      <c r="G189" s="47" t="e">
        <f>H189/F189</f>
        <v>#DIV/0!</v>
      </c>
      <c r="H189" s="47"/>
      <c r="I189" s="47"/>
      <c r="J189" s="47"/>
    </row>
    <row r="190" spans="1:10" s="22" customFormat="1" ht="14.25" hidden="1" customHeight="1" x14ac:dyDescent="0.25">
      <c r="A190" s="119"/>
      <c r="B190" s="908"/>
      <c r="C190" s="909"/>
      <c r="D190" s="910"/>
      <c r="E190" s="71" t="s">
        <v>97</v>
      </c>
      <c r="F190" s="72"/>
      <c r="G190" s="47" t="e">
        <f t="shared" ref="G190:G208" si="40">H190/F190</f>
        <v>#DIV/0!</v>
      </c>
      <c r="H190" s="47"/>
      <c r="I190" s="47"/>
      <c r="J190" s="47"/>
    </row>
    <row r="191" spans="1:10" s="22" customFormat="1" ht="15.75" hidden="1" x14ac:dyDescent="0.25">
      <c r="A191" s="119"/>
      <c r="B191" s="908"/>
      <c r="C191" s="909"/>
      <c r="D191" s="910"/>
      <c r="E191" s="71" t="s">
        <v>97</v>
      </c>
      <c r="F191" s="72"/>
      <c r="G191" s="47" t="e">
        <f t="shared" si="40"/>
        <v>#DIV/0!</v>
      </c>
      <c r="H191" s="47"/>
      <c r="I191" s="47"/>
      <c r="J191" s="47"/>
    </row>
    <row r="192" spans="1:10" s="22" customFormat="1" ht="15.75" hidden="1" x14ac:dyDescent="0.25">
      <c r="A192" s="119"/>
      <c r="B192" s="908"/>
      <c r="C192" s="909"/>
      <c r="D192" s="910"/>
      <c r="E192" s="71" t="s">
        <v>97</v>
      </c>
      <c r="F192" s="72"/>
      <c r="G192" s="47" t="e">
        <f t="shared" si="40"/>
        <v>#DIV/0!</v>
      </c>
      <c r="H192" s="47"/>
      <c r="I192" s="47"/>
      <c r="J192" s="47"/>
    </row>
    <row r="193" spans="1:10" s="22" customFormat="1" ht="15.75" hidden="1" x14ac:dyDescent="0.25">
      <c r="A193" s="119"/>
      <c r="B193" s="908"/>
      <c r="C193" s="909"/>
      <c r="D193" s="910"/>
      <c r="E193" s="71" t="s">
        <v>97</v>
      </c>
      <c r="F193" s="72"/>
      <c r="G193" s="47" t="e">
        <f t="shared" si="40"/>
        <v>#DIV/0!</v>
      </c>
      <c r="H193" s="47"/>
      <c r="I193" s="47"/>
      <c r="J193" s="47"/>
    </row>
    <row r="194" spans="1:10" s="22" customFormat="1" ht="15.75" hidden="1" x14ac:dyDescent="0.25">
      <c r="A194" s="119"/>
      <c r="B194" s="908"/>
      <c r="C194" s="909"/>
      <c r="D194" s="910"/>
      <c r="E194" s="71" t="s">
        <v>97</v>
      </c>
      <c r="F194" s="72"/>
      <c r="G194" s="47" t="e">
        <f>H194/F194</f>
        <v>#DIV/0!</v>
      </c>
      <c r="H194" s="47"/>
      <c r="I194" s="47"/>
      <c r="J194" s="47"/>
    </row>
    <row r="195" spans="1:10" s="22" customFormat="1" ht="15.75" hidden="1" x14ac:dyDescent="0.25">
      <c r="A195" s="18">
        <v>5</v>
      </c>
      <c r="B195" s="1202" t="s">
        <v>136</v>
      </c>
      <c r="C195" s="1203"/>
      <c r="D195" s="1204"/>
      <c r="E195" s="19" t="s">
        <v>118</v>
      </c>
      <c r="F195" s="20" t="s">
        <v>118</v>
      </c>
      <c r="G195" s="21" t="s">
        <v>118</v>
      </c>
      <c r="H195" s="23">
        <f>SUM(H196:H201)</f>
        <v>0</v>
      </c>
      <c r="I195" s="23">
        <f>SUM(I196:I201)</f>
        <v>0</v>
      </c>
      <c r="J195" s="23">
        <f t="shared" ref="J195" si="41">SUM(J196:J201)</f>
        <v>0</v>
      </c>
    </row>
    <row r="196" spans="1:10" ht="15.75" hidden="1" x14ac:dyDescent="0.25">
      <c r="A196" s="405"/>
      <c r="B196" s="883" t="s">
        <v>63</v>
      </c>
      <c r="C196" s="884"/>
      <c r="D196" s="885"/>
      <c r="E196" s="404" t="s">
        <v>96</v>
      </c>
      <c r="F196" s="52"/>
      <c r="G196" s="47" t="e">
        <f t="shared" si="40"/>
        <v>#DIV/0!</v>
      </c>
      <c r="H196" s="47"/>
      <c r="I196" s="47"/>
      <c r="J196" s="47"/>
    </row>
    <row r="197" spans="1:10" ht="15.75" hidden="1" x14ac:dyDescent="0.25">
      <c r="A197" s="405"/>
      <c r="B197" s="883" t="s">
        <v>182</v>
      </c>
      <c r="C197" s="884"/>
      <c r="D197" s="885"/>
      <c r="E197" s="404" t="s">
        <v>96</v>
      </c>
      <c r="F197" s="52"/>
      <c r="G197" s="47" t="e">
        <f t="shared" si="40"/>
        <v>#DIV/0!</v>
      </c>
      <c r="H197" s="47"/>
      <c r="I197" s="47"/>
      <c r="J197" s="47"/>
    </row>
    <row r="198" spans="1:10" ht="15.75" hidden="1" x14ac:dyDescent="0.25">
      <c r="A198" s="405"/>
      <c r="B198" s="883"/>
      <c r="C198" s="884"/>
      <c r="D198" s="885"/>
      <c r="E198" s="404"/>
      <c r="F198" s="52"/>
      <c r="G198" s="47" t="e">
        <f t="shared" si="40"/>
        <v>#DIV/0!</v>
      </c>
      <c r="H198" s="47"/>
      <c r="I198" s="47"/>
      <c r="J198" s="47"/>
    </row>
    <row r="199" spans="1:10" ht="15.75" hidden="1" x14ac:dyDescent="0.25">
      <c r="A199" s="405"/>
      <c r="B199" s="883"/>
      <c r="C199" s="884"/>
      <c r="D199" s="885"/>
      <c r="E199" s="404"/>
      <c r="F199" s="52"/>
      <c r="G199" s="47" t="e">
        <f t="shared" si="40"/>
        <v>#DIV/0!</v>
      </c>
      <c r="H199" s="47"/>
      <c r="I199" s="47"/>
      <c r="J199" s="47"/>
    </row>
    <row r="200" spans="1:10" ht="15.75" hidden="1" x14ac:dyDescent="0.25">
      <c r="A200" s="405"/>
      <c r="B200" s="883"/>
      <c r="C200" s="884"/>
      <c r="D200" s="885"/>
      <c r="E200" s="404" t="s">
        <v>97</v>
      </c>
      <c r="F200" s="52"/>
      <c r="G200" s="47" t="e">
        <f t="shared" si="40"/>
        <v>#DIV/0!</v>
      </c>
      <c r="H200" s="47"/>
      <c r="I200" s="47"/>
      <c r="J200" s="47"/>
    </row>
    <row r="201" spans="1:10" ht="15.75" hidden="1" x14ac:dyDescent="0.25">
      <c r="A201" s="405"/>
      <c r="B201" s="883"/>
      <c r="C201" s="884"/>
      <c r="D201" s="885"/>
      <c r="E201" s="404" t="s">
        <v>96</v>
      </c>
      <c r="F201" s="52"/>
      <c r="G201" s="47" t="e">
        <f t="shared" si="40"/>
        <v>#DIV/0!</v>
      </c>
      <c r="H201" s="47"/>
      <c r="I201" s="47"/>
      <c r="J201" s="47"/>
    </row>
    <row r="202" spans="1:10" ht="15.75" hidden="1" x14ac:dyDescent="0.25">
      <c r="A202" s="18">
        <v>6</v>
      </c>
      <c r="B202" s="1027" t="s">
        <v>455</v>
      </c>
      <c r="C202" s="1028"/>
      <c r="D202" s="1029"/>
      <c r="E202" s="19" t="s">
        <v>118</v>
      </c>
      <c r="F202" s="20" t="s">
        <v>118</v>
      </c>
      <c r="G202" s="21" t="s">
        <v>118</v>
      </c>
      <c r="H202" s="23">
        <f>SUM(H203:H208)</f>
        <v>0</v>
      </c>
      <c r="I202" s="23">
        <f t="shared" ref="I202:J202" si="42">SUM(I203:I208)</f>
        <v>0</v>
      </c>
      <c r="J202" s="23">
        <f t="shared" si="42"/>
        <v>0</v>
      </c>
    </row>
    <row r="203" spans="1:10" ht="15.75" hidden="1" x14ac:dyDescent="0.25">
      <c r="A203" s="405"/>
      <c r="B203" s="883" t="s">
        <v>456</v>
      </c>
      <c r="C203" s="884"/>
      <c r="D203" s="885"/>
      <c r="E203" s="404" t="s">
        <v>97</v>
      </c>
      <c r="F203" s="52"/>
      <c r="G203" s="47" t="e">
        <f t="shared" si="40"/>
        <v>#DIV/0!</v>
      </c>
      <c r="H203" s="47"/>
      <c r="I203" s="47"/>
      <c r="J203" s="47"/>
    </row>
    <row r="204" spans="1:10" ht="15.75" hidden="1" x14ac:dyDescent="0.25">
      <c r="A204" s="405"/>
      <c r="B204" s="1024" t="s">
        <v>177</v>
      </c>
      <c r="C204" s="1025"/>
      <c r="D204" s="1026"/>
      <c r="E204" s="404" t="s">
        <v>96</v>
      </c>
      <c r="F204" s="52"/>
      <c r="G204" s="47" t="e">
        <f t="shared" si="40"/>
        <v>#DIV/0!</v>
      </c>
      <c r="H204" s="47"/>
      <c r="I204" s="47"/>
      <c r="J204" s="47"/>
    </row>
    <row r="205" spans="1:10" ht="15.75" hidden="1" x14ac:dyDescent="0.25">
      <c r="A205" s="405"/>
      <c r="B205" s="883"/>
      <c r="C205" s="884"/>
      <c r="D205" s="885"/>
      <c r="E205" s="404"/>
      <c r="F205" s="52"/>
      <c r="G205" s="47" t="e">
        <f t="shared" si="40"/>
        <v>#DIV/0!</v>
      </c>
      <c r="H205" s="47"/>
      <c r="I205" s="47"/>
      <c r="J205" s="47"/>
    </row>
    <row r="206" spans="1:10" ht="15.75" hidden="1" x14ac:dyDescent="0.25">
      <c r="A206" s="405"/>
      <c r="B206" s="883"/>
      <c r="C206" s="884"/>
      <c r="D206" s="885"/>
      <c r="E206" s="404"/>
      <c r="F206" s="52"/>
      <c r="G206" s="47" t="e">
        <f t="shared" si="40"/>
        <v>#DIV/0!</v>
      </c>
      <c r="H206" s="47"/>
      <c r="I206" s="47"/>
      <c r="J206" s="47"/>
    </row>
    <row r="207" spans="1:10" ht="15.75" hidden="1" x14ac:dyDescent="0.25">
      <c r="A207" s="405"/>
      <c r="B207" s="883"/>
      <c r="C207" s="884"/>
      <c r="D207" s="885"/>
      <c r="E207" s="404"/>
      <c r="F207" s="52"/>
      <c r="G207" s="47" t="e">
        <f t="shared" si="40"/>
        <v>#DIV/0!</v>
      </c>
      <c r="H207" s="47"/>
      <c r="I207" s="47"/>
      <c r="J207" s="47"/>
    </row>
    <row r="208" spans="1:10" ht="15.75" hidden="1" x14ac:dyDescent="0.25">
      <c r="A208" s="405"/>
      <c r="B208" s="1106"/>
      <c r="C208" s="1107"/>
      <c r="D208" s="1108"/>
      <c r="E208" s="404"/>
      <c r="F208" s="52"/>
      <c r="G208" s="47" t="e">
        <f t="shared" si="40"/>
        <v>#DIV/0!</v>
      </c>
      <c r="H208" s="47"/>
      <c r="I208" s="47"/>
      <c r="J208" s="47"/>
    </row>
    <row r="209" spans="1:12" ht="15.75" hidden="1" x14ac:dyDescent="0.25">
      <c r="A209" s="1157" t="s">
        <v>64</v>
      </c>
      <c r="B209" s="1158"/>
      <c r="C209" s="1158"/>
      <c r="D209" s="1158"/>
      <c r="E209" s="1158"/>
      <c r="F209" s="1158"/>
      <c r="G209" s="1159"/>
      <c r="H209" s="8">
        <f>H166+H181+H188+H195+H202</f>
        <v>0</v>
      </c>
      <c r="I209" s="8">
        <f t="shared" ref="I209:J209" si="43">I166+I181+I188+I195+I202</f>
        <v>0</v>
      </c>
      <c r="J209" s="8">
        <f t="shared" si="43"/>
        <v>0</v>
      </c>
    </row>
    <row r="210" spans="1:12" hidden="1" x14ac:dyDescent="0.25"/>
    <row r="211" spans="1:12" ht="15.75" hidden="1" x14ac:dyDescent="0.25">
      <c r="B211" s="1182" t="s">
        <v>138</v>
      </c>
      <c r="C211" s="1182"/>
      <c r="D211" s="1182"/>
      <c r="E211" s="1182"/>
      <c r="F211" s="1182"/>
      <c r="G211" s="1182"/>
      <c r="H211" s="1182"/>
      <c r="I211" s="1182"/>
      <c r="J211" s="1182"/>
    </row>
    <row r="212" spans="1:12" ht="17.25" hidden="1" customHeight="1" x14ac:dyDescent="0.25">
      <c r="A212" s="1183" t="s">
        <v>106</v>
      </c>
      <c r="B212" s="1185" t="s">
        <v>79</v>
      </c>
      <c r="C212" s="1186"/>
      <c r="D212" s="1187"/>
      <c r="E212" s="1191" t="s">
        <v>84</v>
      </c>
      <c r="F212" s="1192" t="s">
        <v>34</v>
      </c>
      <c r="G212" s="1193" t="s">
        <v>112</v>
      </c>
      <c r="H212" s="1180" t="s">
        <v>104</v>
      </c>
      <c r="I212" s="1180"/>
      <c r="J212" s="1180"/>
    </row>
    <row r="213" spans="1:12" ht="16.5" hidden="1" customHeight="1" x14ac:dyDescent="0.25">
      <c r="A213" s="1184"/>
      <c r="B213" s="1188"/>
      <c r="C213" s="1189"/>
      <c r="D213" s="1190"/>
      <c r="E213" s="1191"/>
      <c r="F213" s="1192"/>
      <c r="G213" s="1193"/>
      <c r="H213" s="36">
        <f>H14</f>
        <v>2022</v>
      </c>
      <c r="I213" s="36">
        <f t="shared" ref="I213:J213" si="44">I14</f>
        <v>2023</v>
      </c>
      <c r="J213" s="36">
        <f t="shared" si="44"/>
        <v>2024</v>
      </c>
    </row>
    <row r="214" spans="1:12" ht="13.5" hidden="1" customHeight="1" x14ac:dyDescent="0.25">
      <c r="A214" s="10">
        <v>1</v>
      </c>
      <c r="B214" s="1181">
        <v>2</v>
      </c>
      <c r="C214" s="1181"/>
      <c r="D214" s="1181"/>
      <c r="E214" s="11">
        <v>3</v>
      </c>
      <c r="F214" s="11">
        <v>4</v>
      </c>
      <c r="G214" s="11">
        <v>5</v>
      </c>
      <c r="H214" s="406">
        <v>6</v>
      </c>
      <c r="I214" s="406">
        <v>7</v>
      </c>
      <c r="J214" s="406">
        <v>8</v>
      </c>
    </row>
    <row r="215" spans="1:12" ht="20.25" hidden="1" customHeight="1" x14ac:dyDescent="0.25">
      <c r="A215" s="75"/>
      <c r="B215" s="883"/>
      <c r="C215" s="884"/>
      <c r="D215" s="885"/>
      <c r="E215" s="71" t="s">
        <v>97</v>
      </c>
      <c r="F215" s="76"/>
      <c r="G215" s="47" t="e">
        <f t="shared" ref="G215" si="45">H215/F215</f>
        <v>#DIV/0!</v>
      </c>
      <c r="H215" s="47"/>
      <c r="I215" s="47"/>
      <c r="J215" s="47"/>
    </row>
    <row r="216" spans="1:12" ht="15.75" hidden="1" x14ac:dyDescent="0.25">
      <c r="A216" s="75"/>
      <c r="B216" s="883"/>
      <c r="C216" s="884"/>
      <c r="D216" s="885"/>
      <c r="E216" s="71" t="s">
        <v>96</v>
      </c>
      <c r="F216" s="76"/>
      <c r="G216" s="47" t="e">
        <f t="shared" ref="G216:G228" si="46">H216/F216</f>
        <v>#DIV/0!</v>
      </c>
      <c r="H216" s="47"/>
      <c r="I216" s="47"/>
      <c r="J216" s="47"/>
    </row>
    <row r="217" spans="1:12" ht="15.75" hidden="1" x14ac:dyDescent="0.25">
      <c r="A217" s="75"/>
      <c r="B217" s="1007"/>
      <c r="C217" s="1008"/>
      <c r="D217" s="1009"/>
      <c r="E217" s="71" t="s">
        <v>96</v>
      </c>
      <c r="F217" s="76"/>
      <c r="G217" s="47" t="e">
        <f t="shared" si="46"/>
        <v>#DIV/0!</v>
      </c>
      <c r="H217" s="47"/>
      <c r="I217" s="47"/>
      <c r="J217" s="47"/>
    </row>
    <row r="218" spans="1:12" ht="15.75" hidden="1" x14ac:dyDescent="0.25">
      <c r="A218" s="75"/>
      <c r="B218" s="1201"/>
      <c r="C218" s="1201"/>
      <c r="D218" s="1201"/>
      <c r="E218" s="71" t="s">
        <v>96</v>
      </c>
      <c r="F218" s="76"/>
      <c r="G218" s="47" t="e">
        <f t="shared" si="46"/>
        <v>#DIV/0!</v>
      </c>
      <c r="H218" s="47"/>
      <c r="I218" s="47"/>
      <c r="J218" s="47"/>
    </row>
    <row r="219" spans="1:12" ht="15.75" hidden="1" x14ac:dyDescent="0.25">
      <c r="A219" s="75"/>
      <c r="B219" s="906"/>
      <c r="C219" s="907"/>
      <c r="D219" s="961"/>
      <c r="E219" s="71" t="s">
        <v>96</v>
      </c>
      <c r="F219" s="76"/>
      <c r="G219" s="47" t="e">
        <f>H219/F219</f>
        <v>#DIV/0!</v>
      </c>
      <c r="H219" s="47"/>
      <c r="I219" s="47"/>
      <c r="J219" s="47"/>
    </row>
    <row r="220" spans="1:12" ht="15.75" hidden="1" x14ac:dyDescent="0.25">
      <c r="A220" s="75"/>
      <c r="B220" s="883"/>
      <c r="C220" s="884"/>
      <c r="D220" s="885"/>
      <c r="E220" s="71" t="s">
        <v>99</v>
      </c>
      <c r="F220" s="52"/>
      <c r="G220" s="47" t="e">
        <f t="shared" si="46"/>
        <v>#DIV/0!</v>
      </c>
      <c r="H220" s="47"/>
      <c r="I220" s="47"/>
      <c r="J220" s="47"/>
    </row>
    <row r="221" spans="1:12" ht="15.75" hidden="1" x14ac:dyDescent="0.25">
      <c r="A221" s="120"/>
      <c r="B221" s="883"/>
      <c r="C221" s="884"/>
      <c r="D221" s="885"/>
      <c r="E221" s="71" t="s">
        <v>95</v>
      </c>
      <c r="F221" s="52"/>
      <c r="G221" s="47" t="e">
        <f t="shared" si="46"/>
        <v>#DIV/0!</v>
      </c>
      <c r="H221" s="47"/>
      <c r="I221" s="47"/>
      <c r="J221" s="47"/>
    </row>
    <row r="222" spans="1:12" ht="15.75" hidden="1" x14ac:dyDescent="0.25">
      <c r="A222" s="120"/>
      <c r="B222" s="984"/>
      <c r="C222" s="984"/>
      <c r="D222" s="984"/>
      <c r="E222" s="71" t="s">
        <v>96</v>
      </c>
      <c r="F222" s="52"/>
      <c r="G222" s="47" t="e">
        <f t="shared" si="46"/>
        <v>#DIV/0!</v>
      </c>
      <c r="H222" s="47"/>
      <c r="I222" s="47"/>
      <c r="J222" s="47"/>
      <c r="K222" s="37"/>
      <c r="L222" s="37"/>
    </row>
    <row r="223" spans="1:12" ht="15.75" hidden="1" x14ac:dyDescent="0.25">
      <c r="A223" s="120"/>
      <c r="B223" s="1200"/>
      <c r="C223" s="1200"/>
      <c r="D223" s="1200"/>
      <c r="E223" s="71"/>
      <c r="F223" s="52"/>
      <c r="G223" s="47" t="e">
        <f t="shared" si="46"/>
        <v>#DIV/0!</v>
      </c>
      <c r="H223" s="47"/>
      <c r="I223" s="47"/>
      <c r="J223" s="47"/>
    </row>
    <row r="224" spans="1:12" ht="15.75" hidden="1" x14ac:dyDescent="0.25">
      <c r="A224" s="120"/>
      <c r="B224" s="962"/>
      <c r="C224" s="962"/>
      <c r="D224" s="962"/>
      <c r="E224" s="71"/>
      <c r="F224" s="52"/>
      <c r="G224" s="47" t="e">
        <f t="shared" si="46"/>
        <v>#DIV/0!</v>
      </c>
      <c r="H224" s="47"/>
      <c r="I224" s="47"/>
      <c r="J224" s="47"/>
    </row>
    <row r="225" spans="1:10" ht="15.75" hidden="1" x14ac:dyDescent="0.25">
      <c r="A225" s="120"/>
      <c r="B225" s="983"/>
      <c r="C225" s="983"/>
      <c r="D225" s="983"/>
      <c r="E225" s="71"/>
      <c r="F225" s="52"/>
      <c r="G225" s="47" t="e">
        <f t="shared" si="46"/>
        <v>#DIV/0!</v>
      </c>
      <c r="H225" s="47"/>
      <c r="I225" s="47"/>
      <c r="J225" s="47"/>
    </row>
    <row r="226" spans="1:10" ht="15.75" hidden="1" x14ac:dyDescent="0.25">
      <c r="A226" s="120"/>
      <c r="B226" s="883"/>
      <c r="C226" s="884"/>
      <c r="D226" s="885"/>
      <c r="E226" s="71"/>
      <c r="F226" s="52"/>
      <c r="G226" s="47" t="e">
        <f t="shared" si="46"/>
        <v>#DIV/0!</v>
      </c>
      <c r="H226" s="47"/>
      <c r="I226" s="47"/>
      <c r="J226" s="47"/>
    </row>
    <row r="227" spans="1:10" ht="15.75" hidden="1" x14ac:dyDescent="0.25">
      <c r="A227" s="120"/>
      <c r="B227" s="883"/>
      <c r="C227" s="884"/>
      <c r="D227" s="885"/>
      <c r="E227" s="71"/>
      <c r="F227" s="52"/>
      <c r="G227" s="47" t="e">
        <f t="shared" si="46"/>
        <v>#DIV/0!</v>
      </c>
      <c r="H227" s="47"/>
      <c r="I227" s="47"/>
      <c r="J227" s="47"/>
    </row>
    <row r="228" spans="1:10" ht="15.75" hidden="1" x14ac:dyDescent="0.25">
      <c r="A228" s="120"/>
      <c r="B228" s="883"/>
      <c r="C228" s="884"/>
      <c r="D228" s="885"/>
      <c r="E228" s="71"/>
      <c r="F228" s="52"/>
      <c r="G228" s="47" t="e">
        <f t="shared" si="46"/>
        <v>#DIV/0!</v>
      </c>
      <c r="H228" s="47"/>
      <c r="I228" s="47"/>
      <c r="J228" s="47"/>
    </row>
    <row r="229" spans="1:10" ht="18" hidden="1" customHeight="1" x14ac:dyDescent="0.25">
      <c r="A229" s="1157" t="s">
        <v>66</v>
      </c>
      <c r="B229" s="1158"/>
      <c r="C229" s="1158"/>
      <c r="D229" s="1158"/>
      <c r="E229" s="1158"/>
      <c r="F229" s="1158"/>
      <c r="G229" s="1159"/>
      <c r="H229" s="8">
        <f>SUM(H215:H228)</f>
        <v>0</v>
      </c>
      <c r="I229" s="8">
        <f t="shared" ref="I229:J229" si="47">SUM(I215:I228)</f>
        <v>0</v>
      </c>
      <c r="J229" s="8">
        <f t="shared" si="47"/>
        <v>0</v>
      </c>
    </row>
    <row r="230" spans="1:10" ht="13.5" hidden="1" customHeight="1" x14ac:dyDescent="0.25"/>
    <row r="231" spans="1:10" ht="15.75" hidden="1" x14ac:dyDescent="0.25">
      <c r="B231" s="1182" t="s">
        <v>142</v>
      </c>
      <c r="C231" s="1182"/>
      <c r="D231" s="1182"/>
      <c r="E231" s="1182"/>
      <c r="F231" s="1182"/>
      <c r="G231" s="1182"/>
      <c r="H231" s="1182"/>
      <c r="I231" s="1182"/>
      <c r="J231" s="1182"/>
    </row>
    <row r="232" spans="1:10" ht="15.75" hidden="1" x14ac:dyDescent="0.25">
      <c r="A232" s="1183" t="s">
        <v>106</v>
      </c>
      <c r="B232" s="1185" t="s">
        <v>79</v>
      </c>
      <c r="C232" s="1186"/>
      <c r="D232" s="1187"/>
      <c r="E232" s="1191" t="s">
        <v>84</v>
      </c>
      <c r="F232" s="1192" t="s">
        <v>34</v>
      </c>
      <c r="G232" s="1193" t="s">
        <v>112</v>
      </c>
      <c r="H232" s="1180" t="s">
        <v>104</v>
      </c>
      <c r="I232" s="1180"/>
      <c r="J232" s="1180"/>
    </row>
    <row r="233" spans="1:10" ht="15.75" hidden="1" x14ac:dyDescent="0.25">
      <c r="A233" s="1184"/>
      <c r="B233" s="1188"/>
      <c r="C233" s="1189"/>
      <c r="D233" s="1190"/>
      <c r="E233" s="1191"/>
      <c r="F233" s="1192"/>
      <c r="G233" s="1193"/>
      <c r="H233" s="36">
        <f>H14</f>
        <v>2022</v>
      </c>
      <c r="I233" s="36">
        <f t="shared" ref="I233:J233" si="48">I14</f>
        <v>2023</v>
      </c>
      <c r="J233" s="36">
        <f t="shared" si="48"/>
        <v>2024</v>
      </c>
    </row>
    <row r="234" spans="1:10" hidden="1" x14ac:dyDescent="0.25">
      <c r="A234" s="10">
        <v>1</v>
      </c>
      <c r="B234" s="1181">
        <v>2</v>
      </c>
      <c r="C234" s="1181"/>
      <c r="D234" s="1181"/>
      <c r="E234" s="11">
        <v>3</v>
      </c>
      <c r="F234" s="11">
        <v>4</v>
      </c>
      <c r="G234" s="11">
        <v>5</v>
      </c>
      <c r="H234" s="406">
        <v>6</v>
      </c>
      <c r="I234" s="406">
        <v>7</v>
      </c>
      <c r="J234" s="406">
        <v>8</v>
      </c>
    </row>
    <row r="235" spans="1:10" ht="15.75" hidden="1" x14ac:dyDescent="0.25">
      <c r="A235" s="75"/>
      <c r="B235" s="883"/>
      <c r="C235" s="884"/>
      <c r="D235" s="885"/>
      <c r="E235" s="71" t="s">
        <v>97</v>
      </c>
      <c r="F235" s="76"/>
      <c r="G235" s="47" t="e">
        <f t="shared" ref="G235:G240" si="49">H235/F235</f>
        <v>#DIV/0!</v>
      </c>
      <c r="H235" s="47"/>
      <c r="I235" s="47"/>
      <c r="J235" s="47"/>
    </row>
    <row r="236" spans="1:10" ht="15.75" hidden="1" x14ac:dyDescent="0.25">
      <c r="A236" s="75"/>
      <c r="B236" s="883"/>
      <c r="C236" s="884"/>
      <c r="D236" s="885"/>
      <c r="E236" s="71"/>
      <c r="F236" s="76"/>
      <c r="G236" s="47" t="e">
        <f t="shared" si="49"/>
        <v>#DIV/0!</v>
      </c>
      <c r="H236" s="47"/>
      <c r="I236" s="47"/>
      <c r="J236" s="47"/>
    </row>
    <row r="237" spans="1:10" ht="15.75" hidden="1" x14ac:dyDescent="0.25">
      <c r="A237" s="75"/>
      <c r="B237" s="883"/>
      <c r="C237" s="884"/>
      <c r="D237" s="885"/>
      <c r="E237" s="71"/>
      <c r="F237" s="76"/>
      <c r="G237" s="47" t="e">
        <f t="shared" si="49"/>
        <v>#DIV/0!</v>
      </c>
      <c r="H237" s="47"/>
      <c r="I237" s="47"/>
      <c r="J237" s="47"/>
    </row>
    <row r="238" spans="1:10" ht="15.75" hidden="1" x14ac:dyDescent="0.25">
      <c r="A238" s="75"/>
      <c r="B238" s="883"/>
      <c r="C238" s="884"/>
      <c r="D238" s="885"/>
      <c r="E238" s="71"/>
      <c r="F238" s="76"/>
      <c r="G238" s="47" t="e">
        <f>H238/F238</f>
        <v>#DIV/0!</v>
      </c>
      <c r="H238" s="47"/>
      <c r="I238" s="47"/>
      <c r="J238" s="47"/>
    </row>
    <row r="239" spans="1:10" ht="15.75" hidden="1" x14ac:dyDescent="0.25">
      <c r="A239" s="75"/>
      <c r="B239" s="883"/>
      <c r="C239" s="884"/>
      <c r="D239" s="885"/>
      <c r="E239" s="71"/>
      <c r="F239" s="52"/>
      <c r="G239" s="47" t="e">
        <f t="shared" si="49"/>
        <v>#DIV/0!</v>
      </c>
      <c r="H239" s="47"/>
      <c r="I239" s="47"/>
      <c r="J239" s="47"/>
    </row>
    <row r="240" spans="1:10" ht="15.75" hidden="1" x14ac:dyDescent="0.25">
      <c r="A240" s="75"/>
      <c r="B240" s="983"/>
      <c r="C240" s="983"/>
      <c r="D240" s="983"/>
      <c r="E240" s="71"/>
      <c r="F240" s="52"/>
      <c r="G240" s="47" t="e">
        <f t="shared" si="49"/>
        <v>#DIV/0!</v>
      </c>
      <c r="H240" s="47"/>
      <c r="I240" s="47"/>
      <c r="J240" s="47"/>
    </row>
    <row r="241" spans="1:10" ht="15.75" hidden="1" x14ac:dyDescent="0.25">
      <c r="A241" s="1157" t="s">
        <v>70</v>
      </c>
      <c r="B241" s="1158"/>
      <c r="C241" s="1158"/>
      <c r="D241" s="1158"/>
      <c r="E241" s="1158"/>
      <c r="F241" s="1158"/>
      <c r="G241" s="1159"/>
      <c r="H241" s="8">
        <f>SUM(H235:H240)</f>
        <v>0</v>
      </c>
      <c r="I241" s="8">
        <f t="shared" ref="I241:J241" si="50">SUM(I235:I240)</f>
        <v>0</v>
      </c>
      <c r="J241" s="8">
        <f t="shared" si="50"/>
        <v>0</v>
      </c>
    </row>
    <row r="242" spans="1:10" ht="0.75" hidden="1" customHeight="1" x14ac:dyDescent="0.25"/>
    <row r="243" spans="1:10" ht="14.25" hidden="1" customHeight="1" x14ac:dyDescent="0.25">
      <c r="B243" s="1182" t="s">
        <v>148</v>
      </c>
      <c r="C243" s="1182"/>
      <c r="D243" s="1182"/>
      <c r="E243" s="1182"/>
      <c r="F243" s="1182"/>
      <c r="G243" s="1182"/>
      <c r="H243" s="1182"/>
      <c r="I243" s="1182"/>
      <c r="J243" s="1182"/>
    </row>
    <row r="244" spans="1:10" ht="15.75" hidden="1" x14ac:dyDescent="0.25">
      <c r="A244" s="1183" t="s">
        <v>106</v>
      </c>
      <c r="B244" s="1185" t="s">
        <v>79</v>
      </c>
      <c r="C244" s="1186"/>
      <c r="D244" s="1187"/>
      <c r="E244" s="1191" t="s">
        <v>84</v>
      </c>
      <c r="F244" s="1192" t="s">
        <v>34</v>
      </c>
      <c r="G244" s="1193" t="s">
        <v>112</v>
      </c>
      <c r="H244" s="1180" t="s">
        <v>104</v>
      </c>
      <c r="I244" s="1180"/>
      <c r="J244" s="1180"/>
    </row>
    <row r="245" spans="1:10" ht="15.75" hidden="1" x14ac:dyDescent="0.25">
      <c r="A245" s="1184"/>
      <c r="B245" s="1188"/>
      <c r="C245" s="1189"/>
      <c r="D245" s="1190"/>
      <c r="E245" s="1191"/>
      <c r="F245" s="1192"/>
      <c r="G245" s="1193"/>
      <c r="H245" s="36">
        <f>H14</f>
        <v>2022</v>
      </c>
      <c r="I245" s="36">
        <f t="shared" ref="I245:J245" si="51">I14</f>
        <v>2023</v>
      </c>
      <c r="J245" s="36">
        <f t="shared" si="51"/>
        <v>2024</v>
      </c>
    </row>
    <row r="246" spans="1:10" hidden="1" x14ac:dyDescent="0.25">
      <c r="A246" s="10">
        <v>1</v>
      </c>
      <c r="B246" s="1181">
        <v>2</v>
      </c>
      <c r="C246" s="1181"/>
      <c r="D246" s="1181"/>
      <c r="E246" s="11">
        <v>3</v>
      </c>
      <c r="F246" s="11">
        <v>4</v>
      </c>
      <c r="G246" s="11">
        <v>5</v>
      </c>
      <c r="H246" s="406">
        <v>6</v>
      </c>
      <c r="I246" s="406">
        <v>7</v>
      </c>
      <c r="J246" s="406">
        <v>8</v>
      </c>
    </row>
    <row r="247" spans="1:10" ht="15.75" hidden="1" x14ac:dyDescent="0.25">
      <c r="A247" s="24">
        <v>1</v>
      </c>
      <c r="B247" s="1197" t="s">
        <v>147</v>
      </c>
      <c r="C247" s="1198"/>
      <c r="D247" s="1199"/>
      <c r="E247" s="19" t="s">
        <v>118</v>
      </c>
      <c r="F247" s="20" t="s">
        <v>118</v>
      </c>
      <c r="G247" s="21" t="s">
        <v>118</v>
      </c>
      <c r="H247" s="21" t="s">
        <v>118</v>
      </c>
      <c r="I247" s="21" t="s">
        <v>118</v>
      </c>
      <c r="J247" s="21" t="s">
        <v>118</v>
      </c>
    </row>
    <row r="248" spans="1:10" ht="15.75" hidden="1" x14ac:dyDescent="0.25">
      <c r="A248" s="75"/>
      <c r="B248" s="916"/>
      <c r="C248" s="916"/>
      <c r="D248" s="916"/>
      <c r="E248" s="71" t="s">
        <v>97</v>
      </c>
      <c r="F248" s="52"/>
      <c r="G248" s="47" t="e">
        <f t="shared" ref="G248:G280" si="52">H248/F248</f>
        <v>#DIV/0!</v>
      </c>
      <c r="H248" s="225"/>
      <c r="I248" s="225"/>
      <c r="J248" s="225"/>
    </row>
    <row r="249" spans="1:10" ht="15.75" hidden="1" x14ac:dyDescent="0.25">
      <c r="A249" s="75"/>
      <c r="B249" s="916"/>
      <c r="C249" s="916"/>
      <c r="D249" s="916"/>
      <c r="E249" s="71" t="s">
        <v>97</v>
      </c>
      <c r="F249" s="52"/>
      <c r="G249" s="47" t="e">
        <f t="shared" si="52"/>
        <v>#DIV/0!</v>
      </c>
      <c r="H249" s="225"/>
      <c r="I249" s="225"/>
      <c r="J249" s="225"/>
    </row>
    <row r="250" spans="1:10" ht="15.75" hidden="1" x14ac:dyDescent="0.25">
      <c r="A250" s="75"/>
      <c r="B250" s="916"/>
      <c r="C250" s="916"/>
      <c r="D250" s="916"/>
      <c r="E250" s="71" t="s">
        <v>97</v>
      </c>
      <c r="F250" s="52"/>
      <c r="G250" s="47" t="e">
        <f t="shared" si="52"/>
        <v>#DIV/0!</v>
      </c>
      <c r="H250" s="47"/>
      <c r="I250" s="47"/>
      <c r="J250" s="47"/>
    </row>
    <row r="251" spans="1:10" ht="15.75" hidden="1" x14ac:dyDescent="0.25">
      <c r="A251" s="75"/>
      <c r="B251" s="880"/>
      <c r="C251" s="881"/>
      <c r="D251" s="881"/>
      <c r="E251" s="71" t="s">
        <v>97</v>
      </c>
      <c r="F251" s="52"/>
      <c r="G251" s="47" t="e">
        <f t="shared" si="52"/>
        <v>#DIV/0!</v>
      </c>
      <c r="H251" s="47"/>
      <c r="I251" s="47"/>
      <c r="J251" s="47"/>
    </row>
    <row r="252" spans="1:10" ht="15.75" hidden="1" x14ac:dyDescent="0.25">
      <c r="A252" s="75"/>
      <c r="B252" s="880"/>
      <c r="C252" s="881"/>
      <c r="D252" s="881"/>
      <c r="E252" s="71" t="s">
        <v>97</v>
      </c>
      <c r="F252" s="52"/>
      <c r="G252" s="47" t="e">
        <f t="shared" si="52"/>
        <v>#DIV/0!</v>
      </c>
      <c r="H252" s="47"/>
      <c r="I252" s="47"/>
      <c r="J252" s="47"/>
    </row>
    <row r="253" spans="1:10" ht="5.25" hidden="1" customHeight="1" x14ac:dyDescent="0.25">
      <c r="A253" s="75"/>
      <c r="B253" s="880"/>
      <c r="C253" s="881"/>
      <c r="D253" s="882"/>
      <c r="E253" s="71" t="s">
        <v>97</v>
      </c>
      <c r="F253" s="52"/>
      <c r="G253" s="47" t="e">
        <f t="shared" si="52"/>
        <v>#DIV/0!</v>
      </c>
      <c r="H253" s="47"/>
      <c r="I253" s="47"/>
      <c r="J253" s="47"/>
    </row>
    <row r="254" spans="1:10" ht="15.75" hidden="1" x14ac:dyDescent="0.25">
      <c r="A254" s="75"/>
      <c r="B254" s="880"/>
      <c r="C254" s="881"/>
      <c r="D254" s="882"/>
      <c r="E254" s="71" t="s">
        <v>97</v>
      </c>
      <c r="F254" s="52"/>
      <c r="G254" s="47" t="e">
        <f t="shared" si="52"/>
        <v>#DIV/0!</v>
      </c>
      <c r="H254" s="47"/>
      <c r="I254" s="47"/>
      <c r="J254" s="47"/>
    </row>
    <row r="255" spans="1:10" ht="15.75" hidden="1" x14ac:dyDescent="0.25">
      <c r="A255" s="75"/>
      <c r="B255" s="880"/>
      <c r="C255" s="881"/>
      <c r="D255" s="882"/>
      <c r="E255" s="71" t="s">
        <v>97</v>
      </c>
      <c r="F255" s="52"/>
      <c r="G255" s="47" t="e">
        <f t="shared" si="52"/>
        <v>#DIV/0!</v>
      </c>
      <c r="H255" s="47"/>
      <c r="I255" s="47"/>
      <c r="J255" s="47"/>
    </row>
    <row r="256" spans="1:10" ht="15.75" hidden="1" x14ac:dyDescent="0.25">
      <c r="A256" s="75"/>
      <c r="B256" s="880"/>
      <c r="C256" s="881"/>
      <c r="D256" s="882"/>
      <c r="E256" s="71" t="s">
        <v>97</v>
      </c>
      <c r="F256" s="52"/>
      <c r="G256" s="47" t="e">
        <f t="shared" si="52"/>
        <v>#DIV/0!</v>
      </c>
      <c r="H256" s="47"/>
      <c r="I256" s="47"/>
      <c r="J256" s="47"/>
    </row>
    <row r="257" spans="1:10" ht="15.75" hidden="1" x14ac:dyDescent="0.25">
      <c r="A257" s="75"/>
      <c r="B257" s="880"/>
      <c r="C257" s="881"/>
      <c r="D257" s="881"/>
      <c r="E257" s="71" t="s">
        <v>97</v>
      </c>
      <c r="F257" s="52"/>
      <c r="G257" s="47" t="e">
        <f t="shared" si="52"/>
        <v>#DIV/0!</v>
      </c>
      <c r="H257" s="47"/>
      <c r="I257" s="47"/>
      <c r="J257" s="47"/>
    </row>
    <row r="258" spans="1:10" ht="15.75" hidden="1" x14ac:dyDescent="0.25">
      <c r="A258" s="75"/>
      <c r="B258" s="922"/>
      <c r="C258" s="984"/>
      <c r="D258" s="984"/>
      <c r="E258" s="71" t="s">
        <v>97</v>
      </c>
      <c r="F258" s="52"/>
      <c r="G258" s="47" t="e">
        <f t="shared" si="52"/>
        <v>#DIV/0!</v>
      </c>
      <c r="H258" s="47"/>
      <c r="I258" s="47"/>
      <c r="J258" s="47"/>
    </row>
    <row r="259" spans="1:10" ht="15.75" hidden="1" x14ac:dyDescent="0.25">
      <c r="A259" s="75"/>
      <c r="B259" s="922"/>
      <c r="C259" s="984"/>
      <c r="D259" s="984"/>
      <c r="E259" s="71" t="s">
        <v>97</v>
      </c>
      <c r="F259" s="52"/>
      <c r="G259" s="47" t="e">
        <f t="shared" si="52"/>
        <v>#DIV/0!</v>
      </c>
      <c r="H259" s="47"/>
      <c r="I259" s="47"/>
      <c r="J259" s="47"/>
    </row>
    <row r="260" spans="1:10" ht="15.75" hidden="1" x14ac:dyDescent="0.25">
      <c r="A260" s="75"/>
      <c r="B260" s="922"/>
      <c r="C260" s="984"/>
      <c r="D260" s="984"/>
      <c r="E260" s="71" t="s">
        <v>97</v>
      </c>
      <c r="F260" s="52"/>
      <c r="G260" s="47" t="e">
        <f t="shared" si="52"/>
        <v>#DIV/0!</v>
      </c>
      <c r="H260" s="47"/>
      <c r="I260" s="47"/>
      <c r="J260" s="47"/>
    </row>
    <row r="261" spans="1:10" ht="9.75" hidden="1" customHeight="1" x14ac:dyDescent="0.25">
      <c r="A261" s="75"/>
      <c r="B261" s="922"/>
      <c r="C261" s="984"/>
      <c r="D261" s="984"/>
      <c r="E261" s="71" t="s">
        <v>97</v>
      </c>
      <c r="F261" s="52"/>
      <c r="G261" s="47" t="e">
        <f t="shared" si="52"/>
        <v>#DIV/0!</v>
      </c>
      <c r="H261" s="47"/>
      <c r="I261" s="47"/>
      <c r="J261" s="47"/>
    </row>
    <row r="262" spans="1:10" ht="15.75" hidden="1" x14ac:dyDescent="0.25">
      <c r="A262" s="75"/>
      <c r="B262" s="1194"/>
      <c r="C262" s="1195"/>
      <c r="D262" s="1195"/>
      <c r="E262" s="71" t="s">
        <v>97</v>
      </c>
      <c r="F262" s="52"/>
      <c r="G262" s="47" t="e">
        <f t="shared" si="52"/>
        <v>#DIV/0!</v>
      </c>
      <c r="H262" s="47"/>
      <c r="I262" s="47"/>
      <c r="J262" s="47"/>
    </row>
    <row r="263" spans="1:10" ht="15.75" hidden="1" x14ac:dyDescent="0.25">
      <c r="A263" s="75"/>
      <c r="B263" s="1194"/>
      <c r="C263" s="1195"/>
      <c r="D263" s="1195"/>
      <c r="E263" s="71" t="s">
        <v>97</v>
      </c>
      <c r="F263" s="52"/>
      <c r="G263" s="47" t="e">
        <f t="shared" si="52"/>
        <v>#DIV/0!</v>
      </c>
      <c r="H263" s="47"/>
      <c r="I263" s="47"/>
      <c r="J263" s="47"/>
    </row>
    <row r="264" spans="1:10" ht="15.75" hidden="1" x14ac:dyDescent="0.25">
      <c r="A264" s="75"/>
      <c r="B264" s="1196"/>
      <c r="C264" s="1196"/>
      <c r="D264" s="1196"/>
      <c r="E264" s="71" t="s">
        <v>97</v>
      </c>
      <c r="F264" s="52"/>
      <c r="G264" s="47" t="e">
        <f t="shared" si="52"/>
        <v>#DIV/0!</v>
      </c>
      <c r="H264" s="47"/>
      <c r="I264" s="47"/>
      <c r="J264" s="47"/>
    </row>
    <row r="265" spans="1:10" ht="15.75" hidden="1" x14ac:dyDescent="0.25">
      <c r="A265" s="75"/>
      <c r="B265" s="1196"/>
      <c r="C265" s="1196"/>
      <c r="D265" s="1196"/>
      <c r="E265" s="71" t="s">
        <v>97</v>
      </c>
      <c r="F265" s="52"/>
      <c r="G265" s="47" t="e">
        <f t="shared" si="52"/>
        <v>#DIV/0!</v>
      </c>
      <c r="H265" s="47"/>
      <c r="I265" s="47"/>
      <c r="J265" s="47"/>
    </row>
    <row r="266" spans="1:10" ht="15.75" hidden="1" x14ac:dyDescent="0.25">
      <c r="A266" s="75"/>
      <c r="B266" s="1196"/>
      <c r="C266" s="1196"/>
      <c r="D266" s="1196"/>
      <c r="E266" s="71" t="s">
        <v>97</v>
      </c>
      <c r="F266" s="52"/>
      <c r="G266" s="47" t="e">
        <f t="shared" si="52"/>
        <v>#DIV/0!</v>
      </c>
      <c r="H266" s="47"/>
      <c r="I266" s="47"/>
      <c r="J266" s="47"/>
    </row>
    <row r="267" spans="1:10" ht="15.75" hidden="1" x14ac:dyDescent="0.25">
      <c r="A267" s="75"/>
      <c r="B267" s="1196"/>
      <c r="C267" s="1196"/>
      <c r="D267" s="1196"/>
      <c r="E267" s="71" t="s">
        <v>97</v>
      </c>
      <c r="F267" s="52"/>
      <c r="G267" s="47" t="e">
        <f t="shared" si="52"/>
        <v>#DIV/0!</v>
      </c>
      <c r="H267" s="47"/>
      <c r="I267" s="47"/>
      <c r="J267" s="47"/>
    </row>
    <row r="268" spans="1:10" ht="15.75" hidden="1" x14ac:dyDescent="0.25">
      <c r="A268" s="75"/>
      <c r="B268" s="889"/>
      <c r="C268" s="890"/>
      <c r="D268" s="891"/>
      <c r="E268" s="71" t="s">
        <v>97</v>
      </c>
      <c r="F268" s="52"/>
      <c r="G268" s="47" t="e">
        <f t="shared" si="52"/>
        <v>#DIV/0!</v>
      </c>
      <c r="H268" s="47"/>
      <c r="I268" s="47"/>
      <c r="J268" s="47"/>
    </row>
    <row r="269" spans="1:10" ht="15.75" hidden="1" x14ac:dyDescent="0.25">
      <c r="A269" s="75"/>
      <c r="B269" s="1194"/>
      <c r="C269" s="1195"/>
      <c r="D269" s="1195"/>
      <c r="E269" s="71" t="s">
        <v>97</v>
      </c>
      <c r="F269" s="52"/>
      <c r="G269" s="47" t="e">
        <f t="shared" si="52"/>
        <v>#DIV/0!</v>
      </c>
      <c r="H269" s="47"/>
      <c r="I269" s="47"/>
      <c r="J269" s="47"/>
    </row>
    <row r="270" spans="1:10" ht="15.75" hidden="1" x14ac:dyDescent="0.25">
      <c r="A270" s="75"/>
      <c r="B270" s="1196"/>
      <c r="C270" s="1196"/>
      <c r="D270" s="1196"/>
      <c r="E270" s="71" t="s">
        <v>97</v>
      </c>
      <c r="F270" s="52"/>
      <c r="G270" s="47" t="e">
        <f t="shared" si="52"/>
        <v>#DIV/0!</v>
      </c>
      <c r="H270" s="47"/>
      <c r="I270" s="79"/>
      <c r="J270" s="79"/>
    </row>
    <row r="271" spans="1:10" ht="15.75" hidden="1" x14ac:dyDescent="0.25">
      <c r="A271" s="75"/>
      <c r="B271" s="1196"/>
      <c r="C271" s="1196"/>
      <c r="D271" s="1196"/>
      <c r="E271" s="71" t="s">
        <v>97</v>
      </c>
      <c r="F271" s="52"/>
      <c r="G271" s="47" t="e">
        <f t="shared" si="52"/>
        <v>#DIV/0!</v>
      </c>
      <c r="H271" s="47"/>
      <c r="I271" s="47"/>
      <c r="J271" s="47"/>
    </row>
    <row r="272" spans="1:10" ht="15.75" hidden="1" x14ac:dyDescent="0.25">
      <c r="A272" s="75"/>
      <c r="B272" s="1194"/>
      <c r="C272" s="1195"/>
      <c r="D272" s="1195"/>
      <c r="E272" s="71" t="s">
        <v>97</v>
      </c>
      <c r="F272" s="52"/>
      <c r="G272" s="47" t="e">
        <f t="shared" si="52"/>
        <v>#DIV/0!</v>
      </c>
      <c r="H272" s="47"/>
      <c r="I272" s="47"/>
      <c r="J272" s="47"/>
    </row>
    <row r="273" spans="1:10" ht="15.75" hidden="1" x14ac:dyDescent="0.25">
      <c r="A273" s="75"/>
      <c r="B273" s="1194"/>
      <c r="C273" s="1195"/>
      <c r="D273" s="1195"/>
      <c r="E273" s="71" t="s">
        <v>97</v>
      </c>
      <c r="F273" s="52"/>
      <c r="G273" s="47" t="e">
        <f t="shared" si="52"/>
        <v>#DIV/0!</v>
      </c>
      <c r="H273" s="47"/>
      <c r="I273" s="47"/>
      <c r="J273" s="47"/>
    </row>
    <row r="274" spans="1:10" ht="15.75" hidden="1" x14ac:dyDescent="0.25">
      <c r="A274" s="75"/>
      <c r="B274" s="1194"/>
      <c r="C274" s="1195"/>
      <c r="D274" s="1195"/>
      <c r="E274" s="71" t="s">
        <v>97</v>
      </c>
      <c r="F274" s="52"/>
      <c r="G274" s="47" t="e">
        <f t="shared" si="52"/>
        <v>#DIV/0!</v>
      </c>
      <c r="H274" s="47"/>
      <c r="I274" s="47"/>
      <c r="J274" s="47"/>
    </row>
    <row r="275" spans="1:10" ht="15.75" hidden="1" x14ac:dyDescent="0.25">
      <c r="A275" s="75"/>
      <c r="B275" s="1194"/>
      <c r="C275" s="1195"/>
      <c r="D275" s="1195"/>
      <c r="E275" s="71" t="s">
        <v>97</v>
      </c>
      <c r="F275" s="52"/>
      <c r="G275" s="47" t="e">
        <f t="shared" si="52"/>
        <v>#DIV/0!</v>
      </c>
      <c r="H275" s="47"/>
      <c r="I275" s="47"/>
      <c r="J275" s="47"/>
    </row>
    <row r="276" spans="1:10" ht="15.75" hidden="1" x14ac:dyDescent="0.25">
      <c r="A276" s="75"/>
      <c r="B276" s="889"/>
      <c r="C276" s="890"/>
      <c r="D276" s="891"/>
      <c r="E276" s="71" t="s">
        <v>97</v>
      </c>
      <c r="F276" s="52"/>
      <c r="G276" s="47" t="e">
        <f t="shared" si="52"/>
        <v>#DIV/0!</v>
      </c>
      <c r="H276" s="47"/>
      <c r="I276" s="47"/>
      <c r="J276" s="47"/>
    </row>
    <row r="277" spans="1:10" ht="15.75" hidden="1" x14ac:dyDescent="0.25">
      <c r="A277" s="75"/>
      <c r="B277" s="889"/>
      <c r="C277" s="890"/>
      <c r="D277" s="891"/>
      <c r="E277" s="71" t="s">
        <v>97</v>
      </c>
      <c r="F277" s="52"/>
      <c r="G277" s="47" t="e">
        <f t="shared" si="52"/>
        <v>#DIV/0!</v>
      </c>
      <c r="H277" s="47"/>
      <c r="I277" s="47"/>
      <c r="J277" s="47"/>
    </row>
    <row r="278" spans="1:10" ht="15.75" hidden="1" x14ac:dyDescent="0.25">
      <c r="A278" s="75"/>
      <c r="B278" s="889"/>
      <c r="C278" s="890"/>
      <c r="D278" s="891"/>
      <c r="E278" s="71" t="s">
        <v>97</v>
      </c>
      <c r="F278" s="52"/>
      <c r="G278" s="47" t="e">
        <f t="shared" si="52"/>
        <v>#DIV/0!</v>
      </c>
      <c r="H278" s="47"/>
      <c r="I278" s="47"/>
      <c r="J278" s="47"/>
    </row>
    <row r="279" spans="1:10" ht="15.75" hidden="1" x14ac:dyDescent="0.25">
      <c r="A279" s="75"/>
      <c r="B279" s="889"/>
      <c r="C279" s="890"/>
      <c r="D279" s="891"/>
      <c r="E279" s="71" t="s">
        <v>97</v>
      </c>
      <c r="F279" s="52"/>
      <c r="G279" s="47" t="e">
        <f t="shared" si="52"/>
        <v>#DIV/0!</v>
      </c>
      <c r="H279" s="47"/>
      <c r="I279" s="47"/>
      <c r="J279" s="47"/>
    </row>
    <row r="280" spans="1:10" ht="15.75" hidden="1" x14ac:dyDescent="0.25">
      <c r="A280" s="75"/>
      <c r="B280" s="889"/>
      <c r="C280" s="890"/>
      <c r="D280" s="891"/>
      <c r="E280" s="71" t="s">
        <v>97</v>
      </c>
      <c r="F280" s="52"/>
      <c r="G280" s="47" t="e">
        <f t="shared" si="52"/>
        <v>#DIV/0!</v>
      </c>
      <c r="H280" s="47"/>
      <c r="I280" s="47"/>
      <c r="J280" s="47"/>
    </row>
    <row r="281" spans="1:10" ht="15.75" hidden="1" x14ac:dyDescent="0.25">
      <c r="A281" s="1157" t="s">
        <v>71</v>
      </c>
      <c r="B281" s="1158"/>
      <c r="C281" s="1158"/>
      <c r="D281" s="1158"/>
      <c r="E281" s="1158"/>
      <c r="F281" s="1158"/>
      <c r="G281" s="1159"/>
      <c r="H281" s="8">
        <f>SUM(H248:H280)</f>
        <v>0</v>
      </c>
      <c r="I281" s="8">
        <f t="shared" ref="I281:J281" si="53">SUM(I248:I280)</f>
        <v>0</v>
      </c>
      <c r="J281" s="8">
        <f t="shared" si="53"/>
        <v>0</v>
      </c>
    </row>
    <row r="282" spans="1:10" hidden="1" x14ac:dyDescent="0.25"/>
    <row r="283" spans="1:10" ht="17.25" customHeight="1" x14ac:dyDescent="0.25">
      <c r="B283" s="1182" t="s">
        <v>165</v>
      </c>
      <c r="C283" s="1182"/>
      <c r="D283" s="1182"/>
      <c r="E283" s="1182"/>
      <c r="F283" s="1182"/>
      <c r="G283" s="1182"/>
      <c r="H283" s="1182"/>
      <c r="I283" s="1182"/>
      <c r="J283" s="1182"/>
    </row>
    <row r="284" spans="1:10" ht="15.75" x14ac:dyDescent="0.25">
      <c r="A284" s="1183" t="s">
        <v>106</v>
      </c>
      <c r="B284" s="1185" t="s">
        <v>79</v>
      </c>
      <c r="C284" s="1186"/>
      <c r="D284" s="1187"/>
      <c r="E284" s="1191" t="s">
        <v>84</v>
      </c>
      <c r="F284" s="1192" t="s">
        <v>34</v>
      </c>
      <c r="G284" s="1193" t="s">
        <v>112</v>
      </c>
      <c r="H284" s="1180" t="s">
        <v>104</v>
      </c>
      <c r="I284" s="1180"/>
      <c r="J284" s="1180"/>
    </row>
    <row r="285" spans="1:10" ht="15.75" x14ac:dyDescent="0.25">
      <c r="A285" s="1184"/>
      <c r="B285" s="1188"/>
      <c r="C285" s="1189"/>
      <c r="D285" s="1190"/>
      <c r="E285" s="1191"/>
      <c r="F285" s="1192"/>
      <c r="G285" s="1193"/>
      <c r="H285" s="36">
        <f>H14</f>
        <v>2022</v>
      </c>
      <c r="I285" s="36">
        <f t="shared" ref="I285:J285" si="54">I14</f>
        <v>2023</v>
      </c>
      <c r="J285" s="36">
        <f t="shared" si="54"/>
        <v>2024</v>
      </c>
    </row>
    <row r="286" spans="1:10" x14ac:dyDescent="0.25">
      <c r="A286" s="10">
        <v>1</v>
      </c>
      <c r="B286" s="1181">
        <v>2</v>
      </c>
      <c r="C286" s="1181"/>
      <c r="D286" s="1181"/>
      <c r="E286" s="11">
        <v>3</v>
      </c>
      <c r="F286" s="11">
        <v>4</v>
      </c>
      <c r="G286" s="11">
        <v>5</v>
      </c>
      <c r="H286" s="406">
        <v>6</v>
      </c>
      <c r="I286" s="406">
        <v>7</v>
      </c>
      <c r="J286" s="406">
        <v>8</v>
      </c>
    </row>
    <row r="287" spans="1:10" ht="15.75" x14ac:dyDescent="0.25">
      <c r="A287" s="24">
        <v>1</v>
      </c>
      <c r="B287" s="1153" t="s">
        <v>149</v>
      </c>
      <c r="C287" s="1154"/>
      <c r="D287" s="1155"/>
      <c r="E287" s="19" t="s">
        <v>118</v>
      </c>
      <c r="F287" s="20" t="s">
        <v>118</v>
      </c>
      <c r="G287" s="21" t="s">
        <v>118</v>
      </c>
      <c r="H287" s="21" t="s">
        <v>118</v>
      </c>
      <c r="I287" s="21" t="s">
        <v>118</v>
      </c>
      <c r="J287" s="21" t="s">
        <v>118</v>
      </c>
    </row>
    <row r="288" spans="1:10" ht="15.75" x14ac:dyDescent="0.25">
      <c r="A288" s="120"/>
      <c r="B288" s="895" t="s">
        <v>686</v>
      </c>
      <c r="C288" s="896"/>
      <c r="D288" s="896"/>
      <c r="E288" s="654" t="s">
        <v>687</v>
      </c>
      <c r="F288" s="654">
        <v>20</v>
      </c>
      <c r="G288" s="655">
        <v>20</v>
      </c>
      <c r="H288" s="656">
        <f>G288*F288</f>
        <v>400</v>
      </c>
      <c r="I288" s="79"/>
      <c r="J288" s="79"/>
    </row>
    <row r="289" spans="1:10" ht="15.75" hidden="1" x14ac:dyDescent="0.25">
      <c r="A289" s="120"/>
      <c r="B289" s="895"/>
      <c r="C289" s="896"/>
      <c r="D289" s="896"/>
      <c r="E289" s="654"/>
      <c r="F289" s="654"/>
      <c r="G289" s="655"/>
      <c r="H289" s="656"/>
      <c r="I289" s="79"/>
      <c r="J289" s="79"/>
    </row>
    <row r="290" spans="1:10" ht="15.75" x14ac:dyDescent="0.25">
      <c r="A290" s="120"/>
      <c r="B290" s="895" t="s">
        <v>650</v>
      </c>
      <c r="C290" s="896"/>
      <c r="D290" s="896"/>
      <c r="E290" s="654" t="s">
        <v>687</v>
      </c>
      <c r="F290" s="654">
        <v>25</v>
      </c>
      <c r="G290" s="655">
        <v>370</v>
      </c>
      <c r="H290" s="656">
        <f>G290*F290</f>
        <v>9250</v>
      </c>
      <c r="I290" s="79"/>
      <c r="J290" s="79"/>
    </row>
    <row r="291" spans="1:10" ht="15.75" x14ac:dyDescent="0.25">
      <c r="A291" s="120"/>
      <c r="B291" s="895" t="s">
        <v>688</v>
      </c>
      <c r="C291" s="896"/>
      <c r="D291" s="896"/>
      <c r="E291" s="654" t="s">
        <v>687</v>
      </c>
      <c r="F291" s="654">
        <v>40</v>
      </c>
      <c r="G291" s="655">
        <v>140</v>
      </c>
      <c r="H291" s="656">
        <f>G291*F291</f>
        <v>5600</v>
      </c>
      <c r="I291" s="79"/>
      <c r="J291" s="79"/>
    </row>
    <row r="292" spans="1:10" ht="15.75" hidden="1" x14ac:dyDescent="0.25">
      <c r="A292" s="120"/>
      <c r="B292" s="895"/>
      <c r="C292" s="896"/>
      <c r="D292" s="896"/>
      <c r="E292" s="654"/>
      <c r="F292" s="654"/>
      <c r="G292" s="655"/>
      <c r="H292" s="656"/>
      <c r="I292" s="79"/>
      <c r="J292" s="79"/>
    </row>
    <row r="293" spans="1:10" ht="15.75" x14ac:dyDescent="0.25">
      <c r="A293" s="120"/>
      <c r="B293" s="895" t="s">
        <v>689</v>
      </c>
      <c r="C293" s="896"/>
      <c r="D293" s="896"/>
      <c r="E293" s="654" t="s">
        <v>687</v>
      </c>
      <c r="F293" s="654">
        <v>40</v>
      </c>
      <c r="G293" s="655">
        <v>75</v>
      </c>
      <c r="H293" s="656">
        <f>G293*F293</f>
        <v>3000</v>
      </c>
      <c r="I293" s="79"/>
      <c r="J293" s="79"/>
    </row>
    <row r="294" spans="1:10" ht="15.75" x14ac:dyDescent="0.25">
      <c r="A294" s="120"/>
      <c r="B294" s="892" t="s">
        <v>690</v>
      </c>
      <c r="C294" s="1101"/>
      <c r="D294" s="1102"/>
      <c r="E294" s="71" t="s">
        <v>97</v>
      </c>
      <c r="F294" s="72">
        <v>16</v>
      </c>
      <c r="G294" s="47">
        <v>593.94000000000005</v>
      </c>
      <c r="H294" s="657">
        <f>F294*G294+0.01</f>
        <v>9503.0500000000011</v>
      </c>
      <c r="I294" s="79"/>
      <c r="J294" s="79"/>
    </row>
    <row r="295" spans="1:10" ht="15.75" hidden="1" x14ac:dyDescent="0.25">
      <c r="A295" s="120"/>
      <c r="B295" s="892"/>
      <c r="C295" s="1101"/>
      <c r="D295" s="1102"/>
      <c r="E295" s="71" t="s">
        <v>97</v>
      </c>
      <c r="F295" s="72"/>
      <c r="G295" s="47" t="e">
        <f t="shared" ref="G295:G394" si="55">H295/F295</f>
        <v>#DIV/0!</v>
      </c>
      <c r="H295" s="79"/>
      <c r="I295" s="79"/>
      <c r="J295" s="79"/>
    </row>
    <row r="296" spans="1:10" ht="15.75" hidden="1" x14ac:dyDescent="0.25">
      <c r="A296" s="75"/>
      <c r="B296" s="892"/>
      <c r="C296" s="1101"/>
      <c r="D296" s="1101"/>
      <c r="E296" s="71" t="s">
        <v>97</v>
      </c>
      <c r="F296" s="76"/>
      <c r="G296" s="47" t="e">
        <f t="shared" si="55"/>
        <v>#DIV/0!</v>
      </c>
      <c r="H296" s="47"/>
      <c r="I296" s="47"/>
      <c r="J296" s="47"/>
    </row>
    <row r="297" spans="1:10" ht="15.75" hidden="1" x14ac:dyDescent="0.25">
      <c r="A297" s="75"/>
      <c r="B297" s="892"/>
      <c r="C297" s="1101"/>
      <c r="D297" s="1101"/>
      <c r="E297" s="71" t="s">
        <v>97</v>
      </c>
      <c r="F297" s="76"/>
      <c r="G297" s="47" t="e">
        <f t="shared" si="55"/>
        <v>#DIV/0!</v>
      </c>
      <c r="H297" s="47"/>
      <c r="I297" s="47"/>
      <c r="J297" s="47"/>
    </row>
    <row r="298" spans="1:10" ht="15.75" hidden="1" x14ac:dyDescent="0.25">
      <c r="A298" s="75"/>
      <c r="B298" s="892"/>
      <c r="C298" s="1101"/>
      <c r="D298" s="1101"/>
      <c r="E298" s="71" t="s">
        <v>97</v>
      </c>
      <c r="F298" s="76"/>
      <c r="G298" s="47" t="e">
        <f t="shared" si="55"/>
        <v>#DIV/0!</v>
      </c>
      <c r="H298" s="47"/>
      <c r="I298" s="47"/>
      <c r="J298" s="47"/>
    </row>
    <row r="299" spans="1:10" ht="15.75" hidden="1" customHeight="1" x14ac:dyDescent="0.25">
      <c r="A299" s="75"/>
      <c r="B299" s="892"/>
      <c r="C299" s="1101"/>
      <c r="D299" s="1102"/>
      <c r="E299" s="71" t="s">
        <v>97</v>
      </c>
      <c r="F299" s="76"/>
      <c r="G299" s="47" t="e">
        <f t="shared" si="55"/>
        <v>#DIV/0!</v>
      </c>
      <c r="H299" s="47"/>
      <c r="I299" s="47"/>
      <c r="J299" s="47"/>
    </row>
    <row r="300" spans="1:10" ht="15.75" hidden="1" x14ac:dyDescent="0.25">
      <c r="A300" s="75"/>
      <c r="B300" s="892"/>
      <c r="C300" s="1101"/>
      <c r="D300" s="1101"/>
      <c r="E300" s="71" t="s">
        <v>97</v>
      </c>
      <c r="F300" s="76"/>
      <c r="G300" s="47" t="e">
        <f t="shared" si="55"/>
        <v>#DIV/0!</v>
      </c>
      <c r="H300" s="47"/>
      <c r="I300" s="47"/>
      <c r="J300" s="47"/>
    </row>
    <row r="301" spans="1:10" ht="15.75" hidden="1" x14ac:dyDescent="0.25">
      <c r="A301" s="75"/>
      <c r="B301" s="892"/>
      <c r="C301" s="1101"/>
      <c r="D301" s="1101"/>
      <c r="E301" s="71" t="s">
        <v>97</v>
      </c>
      <c r="F301" s="76"/>
      <c r="G301" s="47" t="e">
        <f t="shared" si="55"/>
        <v>#DIV/0!</v>
      </c>
      <c r="H301" s="47"/>
      <c r="I301" s="47"/>
      <c r="J301" s="47"/>
    </row>
    <row r="302" spans="1:10" ht="15.75" hidden="1" x14ac:dyDescent="0.25">
      <c r="A302" s="75"/>
      <c r="B302" s="892"/>
      <c r="C302" s="1101"/>
      <c r="D302" s="1101"/>
      <c r="E302" s="71" t="s">
        <v>97</v>
      </c>
      <c r="F302" s="76"/>
      <c r="G302" s="47" t="e">
        <f t="shared" si="55"/>
        <v>#DIV/0!</v>
      </c>
      <c r="H302" s="47"/>
      <c r="I302" s="47"/>
      <c r="J302" s="47"/>
    </row>
    <row r="303" spans="1:10" ht="15.75" hidden="1" x14ac:dyDescent="0.25">
      <c r="A303" s="75"/>
      <c r="B303" s="1177"/>
      <c r="C303" s="1178"/>
      <c r="D303" s="1179"/>
      <c r="E303" s="71" t="s">
        <v>97</v>
      </c>
      <c r="F303" s="76"/>
      <c r="G303" s="47" t="e">
        <f t="shared" si="55"/>
        <v>#DIV/0!</v>
      </c>
      <c r="H303" s="47"/>
      <c r="I303" s="47"/>
      <c r="J303" s="47"/>
    </row>
    <row r="304" spans="1:10" ht="15.75" hidden="1" x14ac:dyDescent="0.25">
      <c r="A304" s="75"/>
      <c r="B304" s="883"/>
      <c r="C304" s="884"/>
      <c r="D304" s="885"/>
      <c r="E304" s="71" t="s">
        <v>97</v>
      </c>
      <c r="F304" s="76"/>
      <c r="G304" s="47" t="e">
        <f t="shared" si="55"/>
        <v>#DIV/0!</v>
      </c>
      <c r="H304" s="47"/>
      <c r="I304" s="47"/>
      <c r="J304" s="47"/>
    </row>
    <row r="305" spans="1:10" ht="15.75" x14ac:dyDescent="0.25">
      <c r="A305" s="25"/>
      <c r="B305" s="1150" t="s">
        <v>72</v>
      </c>
      <c r="C305" s="1151"/>
      <c r="D305" s="1152"/>
      <c r="E305" s="26"/>
      <c r="F305" s="28"/>
      <c r="G305" s="27"/>
      <c r="H305" s="27">
        <f>SUM(H288:H304)</f>
        <v>27753.050000000003</v>
      </c>
      <c r="I305" s="27">
        <f t="shared" ref="I305:J305" si="56">SUM(I288:I304)</f>
        <v>0</v>
      </c>
      <c r="J305" s="27">
        <f t="shared" si="56"/>
        <v>0</v>
      </c>
    </row>
    <row r="306" spans="1:10" ht="15.75" hidden="1" x14ac:dyDescent="0.25">
      <c r="A306" s="24">
        <v>2</v>
      </c>
      <c r="B306" s="1153" t="s">
        <v>73</v>
      </c>
      <c r="C306" s="1154"/>
      <c r="D306" s="1155"/>
      <c r="E306" s="19" t="s">
        <v>118</v>
      </c>
      <c r="F306" s="20" t="s">
        <v>118</v>
      </c>
      <c r="G306" s="21" t="s">
        <v>118</v>
      </c>
      <c r="H306" s="21" t="s">
        <v>118</v>
      </c>
      <c r="I306" s="21" t="s">
        <v>118</v>
      </c>
      <c r="J306" s="21" t="s">
        <v>118</v>
      </c>
    </row>
    <row r="307" spans="1:10" ht="15.75" hidden="1" x14ac:dyDescent="0.25">
      <c r="A307" s="75"/>
      <c r="B307" s="1103"/>
      <c r="C307" s="1104"/>
      <c r="D307" s="1105"/>
      <c r="E307" s="71" t="s">
        <v>150</v>
      </c>
      <c r="F307" s="52"/>
      <c r="G307" s="47" t="e">
        <f t="shared" si="55"/>
        <v>#DIV/0!</v>
      </c>
      <c r="H307" s="47"/>
      <c r="I307" s="47"/>
      <c r="J307" s="47"/>
    </row>
    <row r="308" spans="1:10" ht="15.75" hidden="1" x14ac:dyDescent="0.25">
      <c r="A308" s="75"/>
      <c r="B308" s="1176"/>
      <c r="C308" s="1176"/>
      <c r="D308" s="1176"/>
      <c r="E308" s="71" t="s">
        <v>150</v>
      </c>
      <c r="F308" s="52"/>
      <c r="G308" s="47" t="e">
        <f t="shared" si="55"/>
        <v>#DIV/0!</v>
      </c>
      <c r="H308" s="47"/>
      <c r="I308" s="47"/>
      <c r="J308" s="47"/>
    </row>
    <row r="309" spans="1:10" ht="15.75" hidden="1" x14ac:dyDescent="0.25">
      <c r="A309" s="75"/>
      <c r="B309" s="892"/>
      <c r="C309" s="1101"/>
      <c r="D309" s="1101"/>
      <c r="E309" s="71" t="s">
        <v>150</v>
      </c>
      <c r="F309" s="81"/>
      <c r="G309" s="47" t="e">
        <f t="shared" si="55"/>
        <v>#DIV/0!</v>
      </c>
      <c r="H309" s="79"/>
      <c r="I309" s="79"/>
      <c r="J309" s="79"/>
    </row>
    <row r="310" spans="1:10" ht="15.75" hidden="1" x14ac:dyDescent="0.25">
      <c r="A310" s="75"/>
      <c r="B310" s="892"/>
      <c r="C310" s="1101"/>
      <c r="D310" s="1101"/>
      <c r="E310" s="71"/>
      <c r="F310" s="52"/>
      <c r="G310" s="47" t="e">
        <f t="shared" si="55"/>
        <v>#DIV/0!</v>
      </c>
      <c r="H310" s="47"/>
      <c r="I310" s="47"/>
      <c r="J310" s="47"/>
    </row>
    <row r="311" spans="1:10" ht="15.75" hidden="1" x14ac:dyDescent="0.25">
      <c r="A311" s="75"/>
      <c r="B311" s="892"/>
      <c r="C311" s="1101"/>
      <c r="D311" s="1101"/>
      <c r="E311" s="71"/>
      <c r="F311" s="52"/>
      <c r="G311" s="47" t="e">
        <f t="shared" si="55"/>
        <v>#DIV/0!</v>
      </c>
      <c r="H311" s="47"/>
      <c r="I311" s="47"/>
      <c r="J311" s="47"/>
    </row>
    <row r="312" spans="1:10" ht="15.75" hidden="1" x14ac:dyDescent="0.25">
      <c r="A312" s="75"/>
      <c r="B312" s="892"/>
      <c r="C312" s="1101"/>
      <c r="D312" s="1101"/>
      <c r="E312" s="71"/>
      <c r="F312" s="52"/>
      <c r="G312" s="47" t="e">
        <f t="shared" si="55"/>
        <v>#DIV/0!</v>
      </c>
      <c r="H312" s="47"/>
      <c r="I312" s="47"/>
      <c r="J312" s="47"/>
    </row>
    <row r="313" spans="1:10" ht="15.75" hidden="1" x14ac:dyDescent="0.25">
      <c r="A313" s="75"/>
      <c r="B313" s="892"/>
      <c r="C313" s="1101"/>
      <c r="D313" s="1101"/>
      <c r="E313" s="71"/>
      <c r="F313" s="52"/>
      <c r="G313" s="47" t="e">
        <f t="shared" si="55"/>
        <v>#DIV/0!</v>
      </c>
      <c r="H313" s="47"/>
      <c r="I313" s="47"/>
      <c r="J313" s="47"/>
    </row>
    <row r="314" spans="1:10" ht="15.75" hidden="1" x14ac:dyDescent="0.25">
      <c r="A314" s="75"/>
      <c r="B314" s="892"/>
      <c r="C314" s="1101"/>
      <c r="D314" s="1101"/>
      <c r="E314" s="71"/>
      <c r="F314" s="52"/>
      <c r="G314" s="47" t="e">
        <f t="shared" si="55"/>
        <v>#DIV/0!</v>
      </c>
      <c r="H314" s="47"/>
      <c r="I314" s="47"/>
      <c r="J314" s="47"/>
    </row>
    <row r="315" spans="1:10" ht="15.75" hidden="1" x14ac:dyDescent="0.25">
      <c r="A315" s="75"/>
      <c r="B315" s="892"/>
      <c r="C315" s="1101"/>
      <c r="D315" s="1101"/>
      <c r="E315" s="71"/>
      <c r="F315" s="52"/>
      <c r="G315" s="47" t="e">
        <f t="shared" si="55"/>
        <v>#DIV/0!</v>
      </c>
      <c r="H315" s="47"/>
      <c r="I315" s="47"/>
      <c r="J315" s="47"/>
    </row>
    <row r="316" spans="1:10" ht="15.75" hidden="1" x14ac:dyDescent="0.25">
      <c r="A316" s="75"/>
      <c r="B316" s="892"/>
      <c r="C316" s="1101"/>
      <c r="D316" s="1101"/>
      <c r="E316" s="71"/>
      <c r="F316" s="52"/>
      <c r="G316" s="47" t="e">
        <f t="shared" si="55"/>
        <v>#DIV/0!</v>
      </c>
      <c r="H316" s="47"/>
      <c r="I316" s="47"/>
      <c r="J316" s="47"/>
    </row>
    <row r="317" spans="1:10" ht="15.75" hidden="1" x14ac:dyDescent="0.25">
      <c r="A317" s="75"/>
      <c r="B317" s="892"/>
      <c r="C317" s="1101"/>
      <c r="D317" s="1101"/>
      <c r="E317" s="71"/>
      <c r="F317" s="52"/>
      <c r="G317" s="47" t="e">
        <f t="shared" si="55"/>
        <v>#DIV/0!</v>
      </c>
      <c r="H317" s="47"/>
      <c r="I317" s="47"/>
      <c r="J317" s="47"/>
    </row>
    <row r="318" spans="1:10" ht="9.75" hidden="1" customHeight="1" x14ac:dyDescent="0.25">
      <c r="A318" s="75"/>
      <c r="B318" s="892"/>
      <c r="C318" s="1101"/>
      <c r="D318" s="1101"/>
      <c r="E318" s="71"/>
      <c r="F318" s="52"/>
      <c r="G318" s="47" t="e">
        <f t="shared" si="55"/>
        <v>#DIV/0!</v>
      </c>
      <c r="H318" s="47"/>
      <c r="I318" s="47"/>
      <c r="J318" s="47"/>
    </row>
    <row r="319" spans="1:10" ht="15.75" hidden="1" x14ac:dyDescent="0.25">
      <c r="A319" s="75"/>
      <c r="B319" s="892"/>
      <c r="C319" s="1101"/>
      <c r="D319" s="1101"/>
      <c r="E319" s="71"/>
      <c r="F319" s="52"/>
      <c r="G319" s="47" t="e">
        <f t="shared" si="55"/>
        <v>#DIV/0!</v>
      </c>
      <c r="H319" s="47"/>
      <c r="I319" s="47"/>
      <c r="J319" s="47"/>
    </row>
    <row r="320" spans="1:10" ht="15.75" hidden="1" x14ac:dyDescent="0.25">
      <c r="A320" s="75"/>
      <c r="B320" s="892"/>
      <c r="C320" s="1101"/>
      <c r="D320" s="1101"/>
      <c r="E320" s="71"/>
      <c r="F320" s="52"/>
      <c r="G320" s="47" t="e">
        <f t="shared" si="55"/>
        <v>#DIV/0!</v>
      </c>
      <c r="H320" s="47"/>
      <c r="I320" s="47"/>
      <c r="J320" s="47"/>
    </row>
    <row r="321" spans="1:10" ht="15.75" hidden="1" x14ac:dyDescent="0.25">
      <c r="A321" s="75"/>
      <c r="B321" s="892"/>
      <c r="C321" s="1101"/>
      <c r="D321" s="1101"/>
      <c r="E321" s="71"/>
      <c r="F321" s="81"/>
      <c r="G321" s="47" t="e">
        <f t="shared" si="55"/>
        <v>#DIV/0!</v>
      </c>
      <c r="H321" s="226"/>
      <c r="I321" s="227"/>
      <c r="J321" s="227"/>
    </row>
    <row r="322" spans="1:10" ht="15.75" hidden="1" x14ac:dyDescent="0.25">
      <c r="A322" s="75"/>
      <c r="B322" s="892"/>
      <c r="C322" s="1101"/>
      <c r="D322" s="1101"/>
      <c r="E322" s="71"/>
      <c r="F322" s="52"/>
      <c r="G322" s="47" t="e">
        <f t="shared" si="55"/>
        <v>#DIV/0!</v>
      </c>
      <c r="H322" s="79"/>
      <c r="I322" s="79"/>
      <c r="J322" s="79"/>
    </row>
    <row r="323" spans="1:10" ht="15.75" hidden="1" x14ac:dyDescent="0.25">
      <c r="A323" s="75"/>
      <c r="B323" s="895"/>
      <c r="C323" s="896"/>
      <c r="D323" s="896"/>
      <c r="E323" s="71"/>
      <c r="F323" s="52"/>
      <c r="G323" s="47" t="e">
        <f t="shared" si="55"/>
        <v>#DIV/0!</v>
      </c>
      <c r="H323" s="79"/>
      <c r="I323" s="79"/>
      <c r="J323" s="79"/>
    </row>
    <row r="324" spans="1:10" ht="15.75" hidden="1" x14ac:dyDescent="0.25">
      <c r="A324" s="75"/>
      <c r="B324" s="895"/>
      <c r="C324" s="896"/>
      <c r="D324" s="956"/>
      <c r="E324" s="71"/>
      <c r="F324" s="52"/>
      <c r="G324" s="47" t="e">
        <f t="shared" si="55"/>
        <v>#DIV/0!</v>
      </c>
      <c r="H324" s="79"/>
      <c r="I324" s="79"/>
      <c r="J324" s="79"/>
    </row>
    <row r="325" spans="1:10" ht="15.75" hidden="1" x14ac:dyDescent="0.25">
      <c r="A325" s="75"/>
      <c r="B325" s="895"/>
      <c r="C325" s="896"/>
      <c r="D325" s="956"/>
      <c r="E325" s="71"/>
      <c r="F325" s="52"/>
      <c r="G325" s="47" t="e">
        <f t="shared" si="55"/>
        <v>#DIV/0!</v>
      </c>
      <c r="H325" s="79"/>
      <c r="I325" s="79"/>
      <c r="J325" s="79"/>
    </row>
    <row r="326" spans="1:10" ht="15.75" hidden="1" x14ac:dyDescent="0.25">
      <c r="A326" s="75"/>
      <c r="B326" s="895"/>
      <c r="C326" s="896"/>
      <c r="D326" s="956"/>
      <c r="E326" s="71"/>
      <c r="F326" s="52"/>
      <c r="G326" s="47" t="e">
        <f t="shared" si="55"/>
        <v>#DIV/0!</v>
      </c>
      <c r="H326" s="79"/>
      <c r="I326" s="79"/>
      <c r="J326" s="79"/>
    </row>
    <row r="327" spans="1:10" ht="15.75" hidden="1" x14ac:dyDescent="0.25">
      <c r="A327" s="75"/>
      <c r="B327" s="895"/>
      <c r="C327" s="896"/>
      <c r="D327" s="896"/>
      <c r="E327" s="71"/>
      <c r="F327" s="52"/>
      <c r="G327" s="47" t="e">
        <f t="shared" si="55"/>
        <v>#DIV/0!</v>
      </c>
      <c r="H327" s="79"/>
      <c r="I327" s="79"/>
      <c r="J327" s="79"/>
    </row>
    <row r="328" spans="1:10" ht="15.75" hidden="1" x14ac:dyDescent="0.25">
      <c r="A328" s="75"/>
      <c r="B328" s="895"/>
      <c r="C328" s="896"/>
      <c r="D328" s="896"/>
      <c r="E328" s="71"/>
      <c r="F328" s="52"/>
      <c r="G328" s="47" t="e">
        <f t="shared" si="55"/>
        <v>#DIV/0!</v>
      </c>
      <c r="H328" s="79"/>
      <c r="I328" s="79"/>
      <c r="J328" s="79"/>
    </row>
    <row r="329" spans="1:10" ht="15.75" hidden="1" x14ac:dyDescent="0.25">
      <c r="A329" s="75"/>
      <c r="B329" s="895"/>
      <c r="C329" s="896"/>
      <c r="D329" s="896"/>
      <c r="E329" s="71"/>
      <c r="F329" s="52"/>
      <c r="G329" s="47" t="e">
        <f t="shared" si="55"/>
        <v>#DIV/0!</v>
      </c>
      <c r="H329" s="79"/>
      <c r="I329" s="79"/>
      <c r="J329" s="79"/>
    </row>
    <row r="330" spans="1:10" ht="15.75" hidden="1" x14ac:dyDescent="0.25">
      <c r="A330" s="75"/>
      <c r="B330" s="889"/>
      <c r="C330" s="890"/>
      <c r="D330" s="891"/>
      <c r="E330" s="71"/>
      <c r="F330" s="52"/>
      <c r="G330" s="47" t="e">
        <f t="shared" si="55"/>
        <v>#DIV/0!</v>
      </c>
      <c r="H330" s="47"/>
      <c r="I330" s="47"/>
      <c r="J330" s="47"/>
    </row>
    <row r="331" spans="1:10" ht="15.75" hidden="1" x14ac:dyDescent="0.25">
      <c r="A331" s="75"/>
      <c r="B331" s="889"/>
      <c r="C331" s="890"/>
      <c r="D331" s="891"/>
      <c r="E331" s="71"/>
      <c r="F331" s="52"/>
      <c r="G331" s="47" t="e">
        <f t="shared" si="55"/>
        <v>#DIV/0!</v>
      </c>
      <c r="H331" s="47"/>
      <c r="I331" s="47"/>
      <c r="J331" s="47"/>
    </row>
    <row r="332" spans="1:10" ht="15.75" hidden="1" x14ac:dyDescent="0.25">
      <c r="A332" s="75"/>
      <c r="B332" s="889"/>
      <c r="C332" s="890"/>
      <c r="D332" s="891"/>
      <c r="E332" s="71"/>
      <c r="F332" s="52"/>
      <c r="G332" s="47" t="e">
        <f t="shared" si="55"/>
        <v>#DIV/0!</v>
      </c>
      <c r="H332" s="47"/>
      <c r="I332" s="47"/>
      <c r="J332" s="47"/>
    </row>
    <row r="333" spans="1:10" ht="15.75" hidden="1" x14ac:dyDescent="0.25">
      <c r="A333" s="75"/>
      <c r="B333" s="889"/>
      <c r="C333" s="890"/>
      <c r="D333" s="891"/>
      <c r="E333" s="71"/>
      <c r="F333" s="52"/>
      <c r="G333" s="47" t="e">
        <f t="shared" si="55"/>
        <v>#DIV/0!</v>
      </c>
      <c r="H333" s="47"/>
      <c r="I333" s="47"/>
      <c r="J333" s="47"/>
    </row>
    <row r="334" spans="1:10" ht="15.75" hidden="1" x14ac:dyDescent="0.25">
      <c r="A334" s="75"/>
      <c r="B334" s="1100"/>
      <c r="C334" s="1100"/>
      <c r="D334" s="1100"/>
      <c r="E334" s="71"/>
      <c r="F334" s="52"/>
      <c r="G334" s="47" t="e">
        <f t="shared" si="55"/>
        <v>#DIV/0!</v>
      </c>
      <c r="H334" s="47"/>
      <c r="I334" s="47"/>
      <c r="J334" s="47"/>
    </row>
    <row r="335" spans="1:10" ht="15.75" hidden="1" x14ac:dyDescent="0.25">
      <c r="A335" s="75"/>
      <c r="B335" s="889"/>
      <c r="C335" s="890"/>
      <c r="D335" s="891"/>
      <c r="E335" s="71"/>
      <c r="F335" s="52"/>
      <c r="G335" s="47" t="e">
        <f t="shared" si="55"/>
        <v>#DIV/0!</v>
      </c>
      <c r="H335" s="47"/>
      <c r="I335" s="47"/>
      <c r="J335" s="47"/>
    </row>
    <row r="336" spans="1:10" ht="15.75" hidden="1" x14ac:dyDescent="0.25">
      <c r="A336" s="75"/>
      <c r="B336" s="889"/>
      <c r="C336" s="890"/>
      <c r="D336" s="891"/>
      <c r="E336" s="71"/>
      <c r="F336" s="52"/>
      <c r="G336" s="47" t="e">
        <f t="shared" si="55"/>
        <v>#DIV/0!</v>
      </c>
      <c r="H336" s="47"/>
      <c r="I336" s="47"/>
      <c r="J336" s="47"/>
    </row>
    <row r="337" spans="1:10" ht="15" hidden="1" customHeight="1" x14ac:dyDescent="0.25">
      <c r="A337" s="75"/>
      <c r="B337" s="889"/>
      <c r="C337" s="890"/>
      <c r="D337" s="891"/>
      <c r="E337" s="71"/>
      <c r="F337" s="52"/>
      <c r="G337" s="47" t="e">
        <f t="shared" si="55"/>
        <v>#DIV/0!</v>
      </c>
      <c r="H337" s="47"/>
      <c r="I337" s="47"/>
      <c r="J337" s="47"/>
    </row>
    <row r="338" spans="1:10" ht="15.75" hidden="1" x14ac:dyDescent="0.25">
      <c r="A338" s="75"/>
      <c r="B338" s="1100"/>
      <c r="C338" s="1100"/>
      <c r="D338" s="1100"/>
      <c r="E338" s="71"/>
      <c r="F338" s="52"/>
      <c r="G338" s="47" t="e">
        <f t="shared" si="55"/>
        <v>#DIV/0!</v>
      </c>
      <c r="H338" s="47"/>
      <c r="I338" s="47"/>
      <c r="J338" s="47"/>
    </row>
    <row r="339" spans="1:10" ht="15.75" hidden="1" customHeight="1" x14ac:dyDescent="0.25">
      <c r="A339" s="25"/>
      <c r="B339" s="1150" t="s">
        <v>72</v>
      </c>
      <c r="C339" s="1151"/>
      <c r="D339" s="1152"/>
      <c r="E339" s="26"/>
      <c r="F339" s="28"/>
      <c r="G339" s="27"/>
      <c r="H339" s="27">
        <f>SUM(H307:H338)</f>
        <v>0</v>
      </c>
      <c r="I339" s="27">
        <f t="shared" ref="I339:J339" si="57">SUM(I307:I338)</f>
        <v>0</v>
      </c>
      <c r="J339" s="27">
        <f t="shared" si="57"/>
        <v>0</v>
      </c>
    </row>
    <row r="340" spans="1:10" ht="30.75" hidden="1" customHeight="1" x14ac:dyDescent="0.25">
      <c r="A340" s="18">
        <v>3</v>
      </c>
      <c r="B340" s="1173" t="s">
        <v>151</v>
      </c>
      <c r="C340" s="1174"/>
      <c r="D340" s="1175"/>
      <c r="E340" s="19" t="s">
        <v>118</v>
      </c>
      <c r="F340" s="20" t="s">
        <v>118</v>
      </c>
      <c r="G340" s="21" t="s">
        <v>118</v>
      </c>
      <c r="H340" s="21" t="s">
        <v>118</v>
      </c>
      <c r="I340" s="21" t="s">
        <v>118</v>
      </c>
      <c r="J340" s="21" t="s">
        <v>118</v>
      </c>
    </row>
    <row r="341" spans="1:10" ht="12" hidden="1" customHeight="1" x14ac:dyDescent="0.25">
      <c r="A341" s="75"/>
      <c r="B341" s="883" t="s">
        <v>179</v>
      </c>
      <c r="C341" s="884"/>
      <c r="D341" s="885"/>
      <c r="E341" s="71" t="s">
        <v>97</v>
      </c>
      <c r="F341" s="52"/>
      <c r="G341" s="47" t="e">
        <f t="shared" si="55"/>
        <v>#DIV/0!</v>
      </c>
      <c r="H341" s="47"/>
      <c r="I341" s="47"/>
      <c r="J341" s="47"/>
    </row>
    <row r="342" spans="1:10" ht="15.75" hidden="1" x14ac:dyDescent="0.25">
      <c r="A342" s="75"/>
      <c r="B342" s="883"/>
      <c r="C342" s="884"/>
      <c r="D342" s="885"/>
      <c r="E342" s="71" t="s">
        <v>97</v>
      </c>
      <c r="F342" s="52"/>
      <c r="G342" s="47" t="e">
        <f t="shared" si="55"/>
        <v>#DIV/0!</v>
      </c>
      <c r="H342" s="47"/>
      <c r="I342" s="47"/>
      <c r="J342" s="47"/>
    </row>
    <row r="343" spans="1:10" ht="15.75" hidden="1" x14ac:dyDescent="0.25">
      <c r="A343" s="75"/>
      <c r="B343" s="883"/>
      <c r="C343" s="884"/>
      <c r="D343" s="885"/>
      <c r="E343" s="71" t="s">
        <v>97</v>
      </c>
      <c r="F343" s="52"/>
      <c r="G343" s="47" t="e">
        <f t="shared" si="55"/>
        <v>#DIV/0!</v>
      </c>
      <c r="H343" s="47"/>
      <c r="I343" s="47"/>
      <c r="J343" s="47"/>
    </row>
    <row r="344" spans="1:10" ht="15.75" hidden="1" x14ac:dyDescent="0.25">
      <c r="A344" s="75"/>
      <c r="B344" s="883"/>
      <c r="C344" s="884"/>
      <c r="D344" s="885"/>
      <c r="E344" s="71" t="s">
        <v>97</v>
      </c>
      <c r="F344" s="52"/>
      <c r="G344" s="47" t="e">
        <f t="shared" si="55"/>
        <v>#DIV/0!</v>
      </c>
      <c r="H344" s="47"/>
      <c r="I344" s="47"/>
      <c r="J344" s="47"/>
    </row>
    <row r="345" spans="1:10" ht="15.75" hidden="1" x14ac:dyDescent="0.25">
      <c r="A345" s="75"/>
      <c r="B345" s="883"/>
      <c r="C345" s="884"/>
      <c r="D345" s="885"/>
      <c r="E345" s="71" t="s">
        <v>97</v>
      </c>
      <c r="F345" s="52"/>
      <c r="G345" s="47" t="e">
        <f t="shared" si="55"/>
        <v>#DIV/0!</v>
      </c>
      <c r="H345" s="47"/>
      <c r="I345" s="47"/>
      <c r="J345" s="47"/>
    </row>
    <row r="346" spans="1:10" ht="17.25" hidden="1" customHeight="1" x14ac:dyDescent="0.25">
      <c r="A346" s="25"/>
      <c r="B346" s="1150" t="s">
        <v>72</v>
      </c>
      <c r="C346" s="1151"/>
      <c r="D346" s="1152"/>
      <c r="E346" s="26"/>
      <c r="F346" s="28"/>
      <c r="G346" s="27"/>
      <c r="H346" s="27">
        <f>SUM(H341:H345)</f>
        <v>0</v>
      </c>
      <c r="I346" s="27">
        <f t="shared" ref="I346:J346" si="58">SUM(I341:I345)</f>
        <v>0</v>
      </c>
      <c r="J346" s="27">
        <f t="shared" si="58"/>
        <v>0</v>
      </c>
    </row>
    <row r="347" spans="1:10" ht="31.5" hidden="1" customHeight="1" x14ac:dyDescent="0.25">
      <c r="A347" s="18">
        <v>4</v>
      </c>
      <c r="B347" s="1173" t="s">
        <v>74</v>
      </c>
      <c r="C347" s="1174"/>
      <c r="D347" s="1175"/>
      <c r="E347" s="19" t="s">
        <v>118</v>
      </c>
      <c r="F347" s="20" t="s">
        <v>118</v>
      </c>
      <c r="G347" s="21" t="s">
        <v>118</v>
      </c>
      <c r="H347" s="21" t="s">
        <v>118</v>
      </c>
      <c r="I347" s="21" t="s">
        <v>118</v>
      </c>
      <c r="J347" s="21" t="s">
        <v>118</v>
      </c>
    </row>
    <row r="348" spans="1:10" ht="15.75" hidden="1" x14ac:dyDescent="0.25">
      <c r="A348" s="75"/>
      <c r="B348" s="883"/>
      <c r="C348" s="884"/>
      <c r="D348" s="885"/>
      <c r="E348" s="71" t="s">
        <v>97</v>
      </c>
      <c r="F348" s="52"/>
      <c r="G348" s="47" t="e">
        <f t="shared" si="55"/>
        <v>#DIV/0!</v>
      </c>
      <c r="H348" s="47"/>
      <c r="I348" s="47"/>
      <c r="J348" s="47"/>
    </row>
    <row r="349" spans="1:10" ht="15.75" hidden="1" x14ac:dyDescent="0.25">
      <c r="A349" s="75"/>
      <c r="B349" s="883"/>
      <c r="C349" s="884"/>
      <c r="D349" s="885"/>
      <c r="E349" s="71" t="s">
        <v>97</v>
      </c>
      <c r="F349" s="52"/>
      <c r="G349" s="47" t="e">
        <f t="shared" si="55"/>
        <v>#DIV/0!</v>
      </c>
      <c r="H349" s="47"/>
      <c r="I349" s="47"/>
      <c r="J349" s="47"/>
    </row>
    <row r="350" spans="1:10" ht="15.75" hidden="1" x14ac:dyDescent="0.25">
      <c r="A350" s="75"/>
      <c r="B350" s="883"/>
      <c r="C350" s="884"/>
      <c r="D350" s="885"/>
      <c r="E350" s="71" t="s">
        <v>97</v>
      </c>
      <c r="F350" s="52"/>
      <c r="G350" s="47" t="e">
        <f t="shared" si="55"/>
        <v>#DIV/0!</v>
      </c>
      <c r="H350" s="47"/>
      <c r="I350" s="47"/>
      <c r="J350" s="47"/>
    </row>
    <row r="351" spans="1:10" ht="15.75" hidden="1" x14ac:dyDescent="0.25">
      <c r="A351" s="75"/>
      <c r="B351" s="883"/>
      <c r="C351" s="884"/>
      <c r="D351" s="885"/>
      <c r="E351" s="71" t="s">
        <v>97</v>
      </c>
      <c r="F351" s="52"/>
      <c r="G351" s="47" t="e">
        <f t="shared" si="55"/>
        <v>#DIV/0!</v>
      </c>
      <c r="H351" s="47"/>
      <c r="I351" s="47"/>
      <c r="J351" s="47"/>
    </row>
    <row r="352" spans="1:10" ht="15.75" hidden="1" x14ac:dyDescent="0.25">
      <c r="A352" s="75"/>
      <c r="B352" s="883"/>
      <c r="C352" s="884"/>
      <c r="D352" s="885"/>
      <c r="E352" s="71" t="s">
        <v>97</v>
      </c>
      <c r="F352" s="52"/>
      <c r="G352" s="47" t="e">
        <f t="shared" si="55"/>
        <v>#DIV/0!</v>
      </c>
      <c r="H352" s="47"/>
      <c r="I352" s="47"/>
      <c r="J352" s="47"/>
    </row>
    <row r="353" spans="1:15" ht="15.75" hidden="1" x14ac:dyDescent="0.25">
      <c r="A353" s="75"/>
      <c r="B353" s="883"/>
      <c r="C353" s="884"/>
      <c r="D353" s="885"/>
      <c r="E353" s="71" t="s">
        <v>97</v>
      </c>
      <c r="F353" s="52"/>
      <c r="G353" s="47" t="e">
        <f t="shared" si="55"/>
        <v>#DIV/0!</v>
      </c>
      <c r="H353" s="47"/>
      <c r="I353" s="47"/>
      <c r="J353" s="47"/>
    </row>
    <row r="354" spans="1:15" ht="15.75" hidden="1" x14ac:dyDescent="0.25">
      <c r="A354" s="25"/>
      <c r="B354" s="1150" t="s">
        <v>72</v>
      </c>
      <c r="C354" s="1151"/>
      <c r="D354" s="1152"/>
      <c r="E354" s="26"/>
      <c r="F354" s="28"/>
      <c r="G354" s="27"/>
      <c r="H354" s="27">
        <f>SUM(H348:H353)</f>
        <v>0</v>
      </c>
      <c r="I354" s="27">
        <f t="shared" ref="I354:J354" si="59">SUM(I348:I353)</f>
        <v>0</v>
      </c>
      <c r="J354" s="27">
        <f t="shared" si="59"/>
        <v>0</v>
      </c>
    </row>
    <row r="355" spans="1:15" ht="16.5" customHeight="1" x14ac:dyDescent="0.25">
      <c r="A355" s="24">
        <v>5</v>
      </c>
      <c r="B355" s="1173" t="s">
        <v>152</v>
      </c>
      <c r="C355" s="1174"/>
      <c r="D355" s="1175"/>
      <c r="E355" s="19" t="s">
        <v>118</v>
      </c>
      <c r="F355" s="20" t="s">
        <v>118</v>
      </c>
      <c r="G355" s="21" t="s">
        <v>118</v>
      </c>
      <c r="H355" s="21" t="s">
        <v>118</v>
      </c>
      <c r="I355" s="21" t="s">
        <v>118</v>
      </c>
      <c r="J355" s="21" t="s">
        <v>118</v>
      </c>
    </row>
    <row r="356" spans="1:15" ht="15.75" customHeight="1" x14ac:dyDescent="0.25">
      <c r="A356" s="75"/>
      <c r="B356" s="920" t="s">
        <v>691</v>
      </c>
      <c r="C356" s="921"/>
      <c r="D356" s="921"/>
      <c r="E356" s="651" t="s">
        <v>97</v>
      </c>
      <c r="F356" s="535">
        <v>30</v>
      </c>
      <c r="G356" s="658">
        <v>95</v>
      </c>
      <c r="H356" s="656">
        <f t="shared" ref="H356:H361" si="60">F356*G356</f>
        <v>2850</v>
      </c>
      <c r="I356" s="47"/>
      <c r="J356" s="47"/>
      <c r="K356" s="41"/>
      <c r="L356" s="41"/>
      <c r="M356" s="41"/>
      <c r="N356" s="41"/>
      <c r="O356" s="41"/>
    </row>
    <row r="357" spans="1:15" ht="15.75" customHeight="1" x14ac:dyDescent="0.25">
      <c r="A357" s="75"/>
      <c r="B357" s="920" t="s">
        <v>692</v>
      </c>
      <c r="C357" s="921"/>
      <c r="D357" s="921"/>
      <c r="E357" s="651" t="s">
        <v>97</v>
      </c>
      <c r="F357" s="535">
        <v>15</v>
      </c>
      <c r="G357" s="659">
        <v>120.36</v>
      </c>
      <c r="H357" s="656">
        <f t="shared" si="60"/>
        <v>1805.4</v>
      </c>
      <c r="I357" s="47"/>
      <c r="J357" s="47"/>
    </row>
    <row r="358" spans="1:15" ht="15" hidden="1" customHeight="1" x14ac:dyDescent="0.25">
      <c r="A358" s="75"/>
      <c r="B358" s="920"/>
      <c r="C358" s="921"/>
      <c r="D358" s="921"/>
      <c r="E358" s="651"/>
      <c r="F358" s="660"/>
      <c r="G358" s="658"/>
      <c r="H358" s="656">
        <f t="shared" si="60"/>
        <v>0</v>
      </c>
      <c r="I358" s="47"/>
      <c r="J358" s="47"/>
    </row>
    <row r="359" spans="1:15" ht="15.75" customHeight="1" x14ac:dyDescent="0.25">
      <c r="A359" s="75"/>
      <c r="B359" s="920" t="s">
        <v>693</v>
      </c>
      <c r="C359" s="921"/>
      <c r="D359" s="921"/>
      <c r="E359" s="651" t="s">
        <v>97</v>
      </c>
      <c r="F359" s="535">
        <v>20</v>
      </c>
      <c r="G359" s="659">
        <v>75</v>
      </c>
      <c r="H359" s="656">
        <f t="shared" si="60"/>
        <v>1500</v>
      </c>
      <c r="I359" s="47"/>
      <c r="J359" s="47"/>
    </row>
    <row r="360" spans="1:15" ht="15.75" x14ac:dyDescent="0.25">
      <c r="A360" s="75"/>
      <c r="B360" s="920" t="s">
        <v>694</v>
      </c>
      <c r="C360" s="921"/>
      <c r="D360" s="921"/>
      <c r="E360" s="651" t="s">
        <v>687</v>
      </c>
      <c r="F360" s="535">
        <v>3</v>
      </c>
      <c r="G360" s="658">
        <v>1200</v>
      </c>
      <c r="H360" s="656">
        <f t="shared" si="60"/>
        <v>3600</v>
      </c>
      <c r="I360" s="47"/>
      <c r="J360" s="47"/>
    </row>
    <row r="361" spans="1:15" ht="15.75" customHeight="1" x14ac:dyDescent="0.25">
      <c r="A361" s="75"/>
      <c r="B361" s="920" t="s">
        <v>695</v>
      </c>
      <c r="C361" s="921"/>
      <c r="D361" s="921"/>
      <c r="E361" s="651" t="s">
        <v>97</v>
      </c>
      <c r="F361" s="660">
        <v>30</v>
      </c>
      <c r="G361" s="658">
        <v>85</v>
      </c>
      <c r="H361" s="656">
        <f t="shared" si="60"/>
        <v>2550</v>
      </c>
      <c r="I361" s="47"/>
      <c r="J361" s="47"/>
    </row>
    <row r="362" spans="1:15" ht="15.75" hidden="1" x14ac:dyDescent="0.25">
      <c r="A362" s="75"/>
      <c r="B362" s="920"/>
      <c r="C362" s="921"/>
      <c r="D362" s="922"/>
      <c r="E362" s="71" t="s">
        <v>97</v>
      </c>
      <c r="F362" s="76"/>
      <c r="G362" s="47" t="e">
        <f t="shared" si="55"/>
        <v>#DIV/0!</v>
      </c>
      <c r="H362" s="79"/>
      <c r="I362" s="79"/>
      <c r="J362" s="79"/>
    </row>
    <row r="363" spans="1:15" ht="15.75" hidden="1" x14ac:dyDescent="0.25">
      <c r="A363" s="75"/>
      <c r="B363" s="920"/>
      <c r="C363" s="921"/>
      <c r="D363" s="922"/>
      <c r="E363" s="71" t="s">
        <v>97</v>
      </c>
      <c r="F363" s="76"/>
      <c r="G363" s="47" t="e">
        <f t="shared" si="55"/>
        <v>#DIV/0!</v>
      </c>
      <c r="H363" s="79"/>
      <c r="I363" s="79"/>
      <c r="J363" s="79"/>
    </row>
    <row r="364" spans="1:15" ht="15.75" hidden="1" x14ac:dyDescent="0.25">
      <c r="A364" s="75"/>
      <c r="B364" s="920"/>
      <c r="C364" s="921"/>
      <c r="D364" s="921"/>
      <c r="E364" s="71" t="s">
        <v>97</v>
      </c>
      <c r="F364" s="76"/>
      <c r="G364" s="47" t="e">
        <f t="shared" si="55"/>
        <v>#DIV/0!</v>
      </c>
      <c r="H364" s="47"/>
      <c r="I364" s="79"/>
      <c r="J364" s="79"/>
    </row>
    <row r="365" spans="1:15" ht="15.75" hidden="1" x14ac:dyDescent="0.25">
      <c r="A365" s="75"/>
      <c r="B365" s="1172"/>
      <c r="C365" s="1172"/>
      <c r="D365" s="1172"/>
      <c r="E365" s="71" t="s">
        <v>97</v>
      </c>
      <c r="F365" s="76"/>
      <c r="G365" s="47" t="e">
        <f t="shared" si="55"/>
        <v>#DIV/0!</v>
      </c>
      <c r="H365" s="47"/>
      <c r="I365" s="79"/>
      <c r="J365" s="79"/>
    </row>
    <row r="366" spans="1:15" ht="15.75" hidden="1" x14ac:dyDescent="0.25">
      <c r="A366" s="75"/>
      <c r="B366" s="892"/>
      <c r="C366" s="1101"/>
      <c r="D366" s="1101"/>
      <c r="E366" s="71" t="s">
        <v>97</v>
      </c>
      <c r="F366" s="52"/>
      <c r="G366" s="47" t="e">
        <f t="shared" si="55"/>
        <v>#DIV/0!</v>
      </c>
      <c r="H366" s="47"/>
      <c r="I366" s="79"/>
      <c r="J366" s="79"/>
    </row>
    <row r="367" spans="1:15" ht="15.75" hidden="1" x14ac:dyDescent="0.25">
      <c r="A367" s="75"/>
      <c r="B367" s="892"/>
      <c r="C367" s="1101"/>
      <c r="D367" s="1101"/>
      <c r="E367" s="71" t="s">
        <v>97</v>
      </c>
      <c r="F367" s="52"/>
      <c r="G367" s="47" t="e">
        <f t="shared" si="55"/>
        <v>#DIV/0!</v>
      </c>
      <c r="H367" s="47"/>
      <c r="I367" s="79"/>
      <c r="J367" s="79"/>
    </row>
    <row r="368" spans="1:15" ht="15.75" hidden="1" x14ac:dyDescent="0.25">
      <c r="A368" s="75"/>
      <c r="B368" s="920"/>
      <c r="C368" s="921"/>
      <c r="D368" s="922"/>
      <c r="E368" s="71" t="s">
        <v>97</v>
      </c>
      <c r="F368" s="76"/>
      <c r="G368" s="47" t="e">
        <f t="shared" si="55"/>
        <v>#DIV/0!</v>
      </c>
      <c r="H368" s="79"/>
      <c r="I368" s="79"/>
      <c r="J368" s="79"/>
    </row>
    <row r="369" spans="1:10" ht="15.75" hidden="1" x14ac:dyDescent="0.25">
      <c r="A369" s="75"/>
      <c r="B369" s="920"/>
      <c r="C369" s="921"/>
      <c r="D369" s="921"/>
      <c r="E369" s="71" t="s">
        <v>97</v>
      </c>
      <c r="F369" s="76"/>
      <c r="G369" s="47" t="e">
        <f t="shared" si="55"/>
        <v>#DIV/0!</v>
      </c>
      <c r="H369" s="47"/>
      <c r="I369" s="47"/>
      <c r="J369" s="47"/>
    </row>
    <row r="370" spans="1:10" ht="15.75" hidden="1" x14ac:dyDescent="0.25">
      <c r="A370" s="75"/>
      <c r="B370" s="1172"/>
      <c r="C370" s="1172"/>
      <c r="D370" s="1172"/>
      <c r="E370" s="71" t="s">
        <v>97</v>
      </c>
      <c r="F370" s="76"/>
      <c r="G370" s="47" t="e">
        <f t="shared" si="55"/>
        <v>#DIV/0!</v>
      </c>
      <c r="H370" s="47"/>
      <c r="I370" s="47"/>
      <c r="J370" s="47"/>
    </row>
    <row r="371" spans="1:10" ht="15.75" hidden="1" x14ac:dyDescent="0.25">
      <c r="A371" s="75"/>
      <c r="B371" s="1172"/>
      <c r="C371" s="1172"/>
      <c r="D371" s="1172"/>
      <c r="E371" s="71" t="s">
        <v>97</v>
      </c>
      <c r="F371" s="76"/>
      <c r="G371" s="47" t="e">
        <f t="shared" si="55"/>
        <v>#DIV/0!</v>
      </c>
      <c r="H371" s="47"/>
      <c r="I371" s="47"/>
      <c r="J371" s="47"/>
    </row>
    <row r="372" spans="1:10" ht="15.75" hidden="1" x14ac:dyDescent="0.25">
      <c r="A372" s="75"/>
      <c r="B372" s="1172"/>
      <c r="C372" s="1172"/>
      <c r="D372" s="1172"/>
      <c r="E372" s="71" t="s">
        <v>97</v>
      </c>
      <c r="F372" s="76"/>
      <c r="G372" s="47" t="e">
        <f t="shared" si="55"/>
        <v>#DIV/0!</v>
      </c>
      <c r="H372" s="47"/>
      <c r="I372" s="47"/>
      <c r="J372" s="47"/>
    </row>
    <row r="373" spans="1:10" ht="15.75" hidden="1" x14ac:dyDescent="0.25">
      <c r="A373" s="75"/>
      <c r="B373" s="1030"/>
      <c r="C373" s="1031"/>
      <c r="D373" s="1032"/>
      <c r="E373" s="71" t="s">
        <v>97</v>
      </c>
      <c r="F373" s="76"/>
      <c r="G373" s="47" t="e">
        <f t="shared" si="55"/>
        <v>#DIV/0!</v>
      </c>
      <c r="H373" s="47"/>
      <c r="I373" s="47"/>
      <c r="J373" s="47"/>
    </row>
    <row r="374" spans="1:10" ht="15.75" hidden="1" x14ac:dyDescent="0.25">
      <c r="A374" s="75"/>
      <c r="B374" s="883"/>
      <c r="C374" s="884"/>
      <c r="D374" s="885"/>
      <c r="E374" s="71" t="s">
        <v>97</v>
      </c>
      <c r="F374" s="76"/>
      <c r="G374" s="47" t="e">
        <f t="shared" si="55"/>
        <v>#DIV/0!</v>
      </c>
      <c r="H374" s="47"/>
      <c r="I374" s="47"/>
      <c r="J374" s="47"/>
    </row>
    <row r="375" spans="1:10" ht="18" customHeight="1" x14ac:dyDescent="0.25">
      <c r="A375" s="25"/>
      <c r="B375" s="1166" t="s">
        <v>72</v>
      </c>
      <c r="C375" s="1167"/>
      <c r="D375" s="1168"/>
      <c r="E375" s="26"/>
      <c r="F375" s="28"/>
      <c r="G375" s="27"/>
      <c r="H375" s="27">
        <f>SUM(H356:H374)</f>
        <v>12305.4</v>
      </c>
      <c r="I375" s="27">
        <f t="shared" ref="I375:J375" si="61">SUM(I356:I374)</f>
        <v>0</v>
      </c>
      <c r="J375" s="27">
        <f t="shared" si="61"/>
        <v>0</v>
      </c>
    </row>
    <row r="376" spans="1:10" ht="18" hidden="1" customHeight="1" x14ac:dyDescent="0.25">
      <c r="A376" s="24">
        <v>6</v>
      </c>
      <c r="B376" s="1169" t="s">
        <v>153</v>
      </c>
      <c r="C376" s="1170"/>
      <c r="D376" s="1171"/>
      <c r="E376" s="19" t="s">
        <v>118</v>
      </c>
      <c r="F376" s="20" t="s">
        <v>118</v>
      </c>
      <c r="G376" s="21" t="s">
        <v>118</v>
      </c>
      <c r="H376" s="21" t="s">
        <v>118</v>
      </c>
      <c r="I376" s="21" t="s">
        <v>118</v>
      </c>
      <c r="J376" s="21" t="s">
        <v>118</v>
      </c>
    </row>
    <row r="377" spans="1:10" ht="15.75" hidden="1" x14ac:dyDescent="0.25">
      <c r="A377" s="75"/>
      <c r="B377" s="889" t="s">
        <v>550</v>
      </c>
      <c r="C377" s="890"/>
      <c r="D377" s="891"/>
      <c r="E377" s="71" t="s">
        <v>97</v>
      </c>
      <c r="F377" s="52"/>
      <c r="G377" s="47" t="e">
        <f>H377/F377</f>
        <v>#DIV/0!</v>
      </c>
      <c r="H377" s="47"/>
      <c r="I377" s="47"/>
      <c r="J377" s="47"/>
    </row>
    <row r="378" spans="1:10" ht="15.75" hidden="1" x14ac:dyDescent="0.25">
      <c r="A378" s="75"/>
      <c r="B378" s="883" t="s">
        <v>481</v>
      </c>
      <c r="C378" s="884"/>
      <c r="D378" s="885"/>
      <c r="E378" s="71" t="s">
        <v>97</v>
      </c>
      <c r="F378" s="52"/>
      <c r="G378" s="47" t="e">
        <f>H378/F378</f>
        <v>#DIV/0!</v>
      </c>
      <c r="H378" s="47"/>
      <c r="I378" s="47"/>
      <c r="J378" s="47"/>
    </row>
    <row r="379" spans="1:10" ht="15.75" hidden="1" x14ac:dyDescent="0.25">
      <c r="A379" s="75"/>
      <c r="B379" s="883"/>
      <c r="C379" s="884"/>
      <c r="D379" s="885"/>
      <c r="E379" s="71" t="s">
        <v>97</v>
      </c>
      <c r="F379" s="52"/>
      <c r="G379" s="47" t="e">
        <f t="shared" si="55"/>
        <v>#DIV/0!</v>
      </c>
      <c r="H379" s="47"/>
      <c r="I379" s="47"/>
      <c r="J379" s="47"/>
    </row>
    <row r="380" spans="1:10" ht="15.75" hidden="1" x14ac:dyDescent="0.25">
      <c r="A380" s="75"/>
      <c r="B380" s="883"/>
      <c r="C380" s="884"/>
      <c r="D380" s="885"/>
      <c r="E380" s="71" t="s">
        <v>97</v>
      </c>
      <c r="F380" s="52"/>
      <c r="G380" s="47" t="e">
        <f t="shared" si="55"/>
        <v>#DIV/0!</v>
      </c>
      <c r="H380" s="47"/>
      <c r="I380" s="47"/>
      <c r="J380" s="47"/>
    </row>
    <row r="381" spans="1:10" ht="15.75" hidden="1" x14ac:dyDescent="0.25">
      <c r="A381" s="75"/>
      <c r="B381" s="883"/>
      <c r="C381" s="884"/>
      <c r="D381" s="885"/>
      <c r="E381" s="71" t="s">
        <v>97</v>
      </c>
      <c r="F381" s="52"/>
      <c r="G381" s="47" t="e">
        <f t="shared" si="55"/>
        <v>#DIV/0!</v>
      </c>
      <c r="H381" s="47"/>
      <c r="I381" s="47"/>
      <c r="J381" s="47"/>
    </row>
    <row r="382" spans="1:10" ht="15.75" hidden="1" x14ac:dyDescent="0.25">
      <c r="A382" s="75"/>
      <c r="B382" s="895"/>
      <c r="C382" s="896"/>
      <c r="D382" s="956"/>
      <c r="E382" s="71" t="s">
        <v>97</v>
      </c>
      <c r="F382" s="52"/>
      <c r="G382" s="47" t="e">
        <f t="shared" si="55"/>
        <v>#DIV/0!</v>
      </c>
      <c r="H382" s="47"/>
      <c r="I382" s="47"/>
      <c r="J382" s="47"/>
    </row>
    <row r="383" spans="1:10" ht="15.75" hidden="1" x14ac:dyDescent="0.25">
      <c r="A383" s="75"/>
      <c r="B383" s="895"/>
      <c r="C383" s="896"/>
      <c r="D383" s="956"/>
      <c r="E383" s="71" t="s">
        <v>97</v>
      </c>
      <c r="F383" s="52"/>
      <c r="G383" s="47" t="e">
        <f t="shared" si="55"/>
        <v>#DIV/0!</v>
      </c>
      <c r="H383" s="47"/>
      <c r="I383" s="47"/>
      <c r="J383" s="47"/>
    </row>
    <row r="384" spans="1:10" ht="15.75" hidden="1" x14ac:dyDescent="0.25">
      <c r="A384" s="75"/>
      <c r="B384" s="889"/>
      <c r="C384" s="890"/>
      <c r="D384" s="891"/>
      <c r="E384" s="71" t="s">
        <v>97</v>
      </c>
      <c r="F384" s="52"/>
      <c r="G384" s="47" t="e">
        <f t="shared" si="55"/>
        <v>#DIV/0!</v>
      </c>
      <c r="H384" s="47"/>
      <c r="I384" s="47"/>
      <c r="J384" s="47"/>
    </row>
    <row r="385" spans="1:12" ht="15.75" hidden="1" x14ac:dyDescent="0.25">
      <c r="A385" s="75"/>
      <c r="B385" s="889"/>
      <c r="C385" s="890"/>
      <c r="D385" s="891"/>
      <c r="E385" s="71" t="s">
        <v>97</v>
      </c>
      <c r="F385" s="52"/>
      <c r="G385" s="47" t="e">
        <f t="shared" si="55"/>
        <v>#DIV/0!</v>
      </c>
      <c r="H385" s="47"/>
      <c r="I385" s="47"/>
      <c r="J385" s="47"/>
    </row>
    <row r="386" spans="1:12" ht="15.75" hidden="1" x14ac:dyDescent="0.25">
      <c r="A386" s="75"/>
      <c r="B386" s="983"/>
      <c r="C386" s="983"/>
      <c r="D386" s="983"/>
      <c r="E386" s="71" t="s">
        <v>97</v>
      </c>
      <c r="F386" s="52"/>
      <c r="G386" s="47" t="e">
        <f t="shared" si="55"/>
        <v>#DIV/0!</v>
      </c>
      <c r="H386" s="47"/>
      <c r="I386" s="47"/>
      <c r="J386" s="47"/>
    </row>
    <row r="387" spans="1:12" ht="15.75" hidden="1" x14ac:dyDescent="0.25">
      <c r="A387" s="25"/>
      <c r="B387" s="1150" t="s">
        <v>72</v>
      </c>
      <c r="C387" s="1151"/>
      <c r="D387" s="1152"/>
      <c r="E387" s="26"/>
      <c r="F387" s="28"/>
      <c r="G387" s="27"/>
      <c r="H387" s="27">
        <f>SUM(H377:H386)</f>
        <v>0</v>
      </c>
      <c r="I387" s="27">
        <f t="shared" ref="I387:J387" si="62">SUM(I377:I386)</f>
        <v>0</v>
      </c>
      <c r="J387" s="27">
        <f t="shared" si="62"/>
        <v>0</v>
      </c>
    </row>
    <row r="388" spans="1:12" ht="15.75" hidden="1" x14ac:dyDescent="0.25">
      <c r="A388" s="120"/>
      <c r="B388" s="892"/>
      <c r="C388" s="1101"/>
      <c r="D388" s="1101"/>
      <c r="E388" s="71" t="s">
        <v>97</v>
      </c>
      <c r="F388" s="72"/>
      <c r="G388" s="79" t="e">
        <f>H388/F388</f>
        <v>#DIV/0!</v>
      </c>
      <c r="H388" s="79"/>
      <c r="I388" s="79"/>
      <c r="J388" s="79"/>
      <c r="K388" s="31"/>
    </row>
    <row r="389" spans="1:12" ht="15.75" hidden="1" x14ac:dyDescent="0.25">
      <c r="A389" s="120"/>
      <c r="B389" s="892"/>
      <c r="C389" s="1101"/>
      <c r="D389" s="1102"/>
      <c r="E389" s="71" t="s">
        <v>97</v>
      </c>
      <c r="F389" s="72"/>
      <c r="G389" s="79" t="e">
        <f t="shared" ref="G389:G391" si="63">H389/F389</f>
        <v>#DIV/0!</v>
      </c>
      <c r="H389" s="79"/>
      <c r="I389" s="79"/>
      <c r="J389" s="79"/>
      <c r="K389" s="31"/>
    </row>
    <row r="390" spans="1:12" ht="15.75" hidden="1" x14ac:dyDescent="0.25">
      <c r="A390" s="120"/>
      <c r="B390" s="892"/>
      <c r="C390" s="1101"/>
      <c r="D390" s="1102"/>
      <c r="E390" s="71" t="s">
        <v>97</v>
      </c>
      <c r="F390" s="72"/>
      <c r="G390" s="79" t="e">
        <f t="shared" si="63"/>
        <v>#DIV/0!</v>
      </c>
      <c r="H390" s="79"/>
      <c r="I390" s="79"/>
      <c r="J390" s="79"/>
      <c r="K390" s="31"/>
    </row>
    <row r="391" spans="1:12" ht="15.75" hidden="1" x14ac:dyDescent="0.25">
      <c r="A391" s="120"/>
      <c r="B391" s="892"/>
      <c r="C391" s="1101"/>
      <c r="D391" s="1102"/>
      <c r="E391" s="71" t="s">
        <v>97</v>
      </c>
      <c r="F391" s="72"/>
      <c r="G391" s="79" t="e">
        <f t="shared" si="63"/>
        <v>#DIV/0!</v>
      </c>
      <c r="H391" s="79"/>
      <c r="I391" s="79"/>
      <c r="J391" s="79"/>
      <c r="K391" s="31"/>
    </row>
    <row r="392" spans="1:12" ht="15.75" hidden="1" x14ac:dyDescent="0.25">
      <c r="A392" s="75"/>
      <c r="B392" s="892"/>
      <c r="C392" s="1101"/>
      <c r="D392" s="1101"/>
      <c r="E392" s="71" t="s">
        <v>97</v>
      </c>
      <c r="F392" s="52"/>
      <c r="G392" s="79" t="e">
        <f>H392/F392</f>
        <v>#DIV/0!</v>
      </c>
      <c r="H392" s="47"/>
      <c r="I392" s="47"/>
      <c r="J392" s="47"/>
    </row>
    <row r="393" spans="1:12" ht="15.75" hidden="1" x14ac:dyDescent="0.25">
      <c r="A393" s="75"/>
      <c r="B393" s="892"/>
      <c r="C393" s="1101"/>
      <c r="D393" s="1101"/>
      <c r="E393" s="71" t="s">
        <v>97</v>
      </c>
      <c r="F393" s="52"/>
      <c r="G393" s="47" t="e">
        <f t="shared" si="55"/>
        <v>#DIV/0!</v>
      </c>
      <c r="H393" s="47"/>
      <c r="I393" s="79"/>
      <c r="J393" s="79"/>
    </row>
    <row r="394" spans="1:12" ht="15.75" hidden="1" x14ac:dyDescent="0.25">
      <c r="A394" s="75"/>
      <c r="B394" s="883"/>
      <c r="C394" s="884"/>
      <c r="D394" s="885"/>
      <c r="E394" s="71" t="s">
        <v>97</v>
      </c>
      <c r="F394" s="52"/>
      <c r="G394" s="47" t="e">
        <f t="shared" si="55"/>
        <v>#DIV/0!</v>
      </c>
      <c r="H394" s="47"/>
      <c r="I394" s="47"/>
      <c r="J394" s="47"/>
    </row>
    <row r="395" spans="1:12" ht="15.75" hidden="1" x14ac:dyDescent="0.25">
      <c r="A395" s="75"/>
      <c r="B395" s="883"/>
      <c r="C395" s="884"/>
      <c r="D395" s="885"/>
      <c r="E395" s="71" t="s">
        <v>97</v>
      </c>
      <c r="F395" s="52"/>
      <c r="G395" s="47" t="e">
        <f t="shared" ref="G395" si="64">H395/F395</f>
        <v>#DIV/0!</v>
      </c>
      <c r="H395" s="47"/>
      <c r="I395" s="47"/>
      <c r="J395" s="47"/>
    </row>
    <row r="396" spans="1:12" ht="15.75" hidden="1" x14ac:dyDescent="0.25">
      <c r="A396" s="25"/>
      <c r="B396" s="1150" t="s">
        <v>72</v>
      </c>
      <c r="C396" s="1151"/>
      <c r="D396" s="1152"/>
      <c r="E396" s="26"/>
      <c r="F396" s="28"/>
      <c r="G396" s="27"/>
      <c r="H396" s="306">
        <f>SUM(H388:H395)</f>
        <v>0</v>
      </c>
      <c r="I396" s="306">
        <f t="shared" ref="I396:J396" si="65">SUM(I388:I395)</f>
        <v>0</v>
      </c>
      <c r="J396" s="306">
        <f t="shared" si="65"/>
        <v>0</v>
      </c>
      <c r="K396" s="31"/>
    </row>
    <row r="397" spans="1:12" ht="17.25" customHeight="1" x14ac:dyDescent="0.25">
      <c r="A397" s="24">
        <v>7</v>
      </c>
      <c r="B397" s="1153" t="s">
        <v>155</v>
      </c>
      <c r="C397" s="1154"/>
      <c r="D397" s="1155"/>
      <c r="E397" s="410" t="s">
        <v>95</v>
      </c>
      <c r="F397" s="613"/>
      <c r="G397" s="411" t="e">
        <f t="shared" ref="G397:G398" si="66">H397/F397</f>
        <v>#DIV/0!</v>
      </c>
      <c r="H397" s="412"/>
      <c r="I397" s="412"/>
      <c r="J397" s="412"/>
      <c r="K397" s="39" t="e">
        <f>ROUND(F397*G397*212,0)</f>
        <v>#DIV/0!</v>
      </c>
      <c r="L397" s="38" t="s">
        <v>174</v>
      </c>
    </row>
    <row r="398" spans="1:12" ht="15.75" x14ac:dyDescent="0.25">
      <c r="A398" s="120"/>
      <c r="B398" s="889" t="s">
        <v>670</v>
      </c>
      <c r="C398" s="890"/>
      <c r="D398" s="891"/>
      <c r="E398" s="71" t="s">
        <v>95</v>
      </c>
      <c r="F398" s="82">
        <v>5088</v>
      </c>
      <c r="G398" s="79">
        <f t="shared" si="66"/>
        <v>117.82999213836477</v>
      </c>
      <c r="H398" s="47">
        <v>599519</v>
      </c>
      <c r="I398" s="47">
        <v>599519</v>
      </c>
      <c r="J398" s="47">
        <v>599519</v>
      </c>
      <c r="K398" s="31"/>
    </row>
    <row r="399" spans="1:12" ht="15.75" x14ac:dyDescent="0.25">
      <c r="A399" s="25"/>
      <c r="B399" s="1150" t="s">
        <v>72</v>
      </c>
      <c r="C399" s="1151"/>
      <c r="D399" s="1152"/>
      <c r="E399" s="26"/>
      <c r="F399" s="28"/>
      <c r="G399" s="27"/>
      <c r="H399" s="306">
        <f>SUM(H397:H398)</f>
        <v>599519</v>
      </c>
      <c r="I399" s="306">
        <f t="shared" ref="I399:J399" si="67">SUM(I397:I398)</f>
        <v>599519</v>
      </c>
      <c r="J399" s="306">
        <f t="shared" si="67"/>
        <v>599519</v>
      </c>
    </row>
    <row r="400" spans="1:12" ht="15.75" x14ac:dyDescent="0.25">
      <c r="A400" s="1157" t="s">
        <v>75</v>
      </c>
      <c r="B400" s="1158"/>
      <c r="C400" s="1158"/>
      <c r="D400" s="1158"/>
      <c r="E400" s="1158"/>
      <c r="F400" s="1158"/>
      <c r="G400" s="1159"/>
      <c r="H400" s="86">
        <f>H305+H339+H346+H354+H375+H387+H396+H399</f>
        <v>639577.44999999995</v>
      </c>
      <c r="I400" s="86">
        <f>I305+I339+I346+I354+I375+I387+I396+I399</f>
        <v>599519</v>
      </c>
      <c r="J400" s="86">
        <f>J305+J339+J346+J354+J375+J387+J396+J399</f>
        <v>599519</v>
      </c>
    </row>
    <row r="401" spans="1:13" ht="16.5" customHeight="1" x14ac:dyDescent="0.25">
      <c r="A401" s="1160" t="s">
        <v>76</v>
      </c>
      <c r="B401" s="1161"/>
      <c r="C401" s="1161"/>
      <c r="D401" s="1161"/>
      <c r="E401" s="1161"/>
      <c r="F401" s="1161"/>
      <c r="G401" s="1161"/>
      <c r="H401" s="308">
        <f>H133+H142+H152+H160+H209+H229+H241+H281+H400</f>
        <v>639577.44999999995</v>
      </c>
      <c r="I401" s="308">
        <f>I133+I142+I152+I160+I209+I229+I241+I281+I400</f>
        <v>599519</v>
      </c>
      <c r="J401" s="308">
        <f>J133+J142+J152+J160+J209+J229+J241+J281+J400</f>
        <v>599519</v>
      </c>
    </row>
    <row r="402" spans="1:13" ht="31.5" customHeight="1" x14ac:dyDescent="0.25">
      <c r="A402" s="1162" t="s">
        <v>488</v>
      </c>
      <c r="B402" s="1163"/>
      <c r="C402" s="1163"/>
      <c r="D402" s="1163"/>
      <c r="E402" s="1163"/>
      <c r="F402" s="1163"/>
      <c r="G402" s="1164"/>
      <c r="H402" s="309">
        <f>H16+H23+H34+H40+H46+H59+H67+H74+H95+H116+H401+H52+H107</f>
        <v>639577.44999999995</v>
      </c>
      <c r="I402" s="309">
        <f t="shared" ref="I402:J402" si="68">I16+I23+I34+I40+I46+I59+I67+I74+I95+I116+I401+I52+I107</f>
        <v>599519</v>
      </c>
      <c r="J402" s="309">
        <f t="shared" si="68"/>
        <v>599519</v>
      </c>
    </row>
    <row r="403" spans="1:13" s="573" customFormat="1" ht="23.1" customHeight="1" x14ac:dyDescent="0.25">
      <c r="A403" s="570"/>
      <c r="B403" s="570"/>
      <c r="C403" s="570"/>
      <c r="D403" s="571"/>
      <c r="E403" s="570"/>
      <c r="F403" s="570"/>
      <c r="G403" s="570"/>
      <c r="H403" s="572"/>
      <c r="I403" s="572"/>
      <c r="J403" s="572"/>
    </row>
    <row r="404" spans="1:13" s="573" customFormat="1" ht="15.75" x14ac:dyDescent="0.25">
      <c r="A404" s="957" t="s">
        <v>457</v>
      </c>
      <c r="B404" s="957"/>
      <c r="C404" s="957"/>
      <c r="D404" s="604"/>
      <c r="E404" s="957" t="str">
        <f>'расшифровка 4'!E917:F917</f>
        <v>Супрун И.В.</v>
      </c>
      <c r="F404" s="957"/>
      <c r="G404" s="574"/>
      <c r="H404" s="575"/>
      <c r="I404" s="575"/>
      <c r="J404" s="575"/>
    </row>
    <row r="405" spans="1:13" s="573" customFormat="1" ht="15.75" x14ac:dyDescent="0.25">
      <c r="A405" s="607"/>
      <c r="B405" s="607"/>
      <c r="C405" s="607"/>
      <c r="D405" s="606" t="s">
        <v>78</v>
      </c>
      <c r="E405" s="957" t="s">
        <v>314</v>
      </c>
      <c r="F405" s="957"/>
      <c r="G405" s="574"/>
      <c r="H405" s="575"/>
      <c r="I405" s="575"/>
      <c r="J405" s="575"/>
      <c r="K405" s="576"/>
      <c r="L405" s="576"/>
      <c r="M405" s="576"/>
    </row>
    <row r="406" spans="1:13" s="573" customFormat="1" ht="15.75" x14ac:dyDescent="0.25">
      <c r="A406" s="1165" t="s">
        <v>425</v>
      </c>
      <c r="B406" s="1165"/>
      <c r="C406" s="1165"/>
      <c r="D406" s="607"/>
      <c r="E406" s="607"/>
      <c r="F406" s="607"/>
      <c r="G406" s="574"/>
      <c r="H406" s="575"/>
      <c r="I406" s="575"/>
      <c r="J406" s="575"/>
    </row>
    <row r="407" spans="1:13" s="573" customFormat="1" ht="15.75" x14ac:dyDescent="0.25">
      <c r="A407" s="1165"/>
      <c r="B407" s="1165"/>
      <c r="C407" s="1165"/>
      <c r="D407" s="604"/>
      <c r="E407" s="957" t="str">
        <f>'расшифровка 4'!E920:F920</f>
        <v>Лукьяненко К.А.</v>
      </c>
      <c r="F407" s="957"/>
      <c r="G407" s="574"/>
      <c r="H407" s="575"/>
      <c r="I407" s="575"/>
      <c r="J407" s="575"/>
    </row>
    <row r="408" spans="1:13" ht="15.75" x14ac:dyDescent="0.25">
      <c r="A408" s="43"/>
      <c r="B408" s="43"/>
      <c r="C408" s="43"/>
      <c r="D408" s="45" t="s">
        <v>78</v>
      </c>
      <c r="E408" s="966" t="s">
        <v>314</v>
      </c>
      <c r="F408" s="966"/>
      <c r="G408" s="29"/>
      <c r="H408" s="29"/>
      <c r="I408" s="29"/>
      <c r="J408" s="29"/>
    </row>
    <row r="409" spans="1:13" ht="15.75" x14ac:dyDescent="0.25">
      <c r="A409" s="29"/>
      <c r="B409" s="1156" t="s">
        <v>166</v>
      </c>
      <c r="C409" s="1156"/>
      <c r="D409" s="1156"/>
      <c r="E409" s="1156"/>
      <c r="F409" s="1156"/>
      <c r="G409" s="1156"/>
      <c r="H409" s="1156"/>
      <c r="I409" s="1156"/>
      <c r="J409" s="1156"/>
    </row>
    <row r="410" spans="1:13" ht="15.75" x14ac:dyDescent="0.25">
      <c r="A410" s="29"/>
      <c r="B410" s="29"/>
      <c r="C410" s="29"/>
      <c r="D410" s="29"/>
      <c r="E410" s="29"/>
      <c r="F410" s="29"/>
      <c r="G410" s="29"/>
      <c r="H410" s="29"/>
      <c r="I410" s="29"/>
      <c r="J410" s="29"/>
    </row>
  </sheetData>
  <sheetProtection password="CC31" sheet="1" objects="1" scenarios="1" formatCells="0" formatColumns="0" formatRows="0" insertRows="0"/>
  <mergeCells count="461">
    <mergeCell ref="A107:G107"/>
    <mergeCell ref="B101:D101"/>
    <mergeCell ref="B102:D102"/>
    <mergeCell ref="B103:D103"/>
    <mergeCell ref="B104:D104"/>
    <mergeCell ref="B105:D105"/>
    <mergeCell ref="B106:D106"/>
    <mergeCell ref="C2:I2"/>
    <mergeCell ref="J2:J3"/>
    <mergeCell ref="D4:H4"/>
    <mergeCell ref="B5:J5"/>
    <mergeCell ref="C7:I7"/>
    <mergeCell ref="C8:I8"/>
    <mergeCell ref="A16:G16"/>
    <mergeCell ref="A18:J19"/>
    <mergeCell ref="A20:B21"/>
    <mergeCell ref="C20:G21"/>
    <mergeCell ref="H20:J20"/>
    <mergeCell ref="A22:B22"/>
    <mergeCell ref="C22:G22"/>
    <mergeCell ref="A12:J12"/>
    <mergeCell ref="A13:B14"/>
    <mergeCell ref="C13:G14"/>
    <mergeCell ref="H13:J13"/>
    <mergeCell ref="A15:B15"/>
    <mergeCell ref="C15:G15"/>
    <mergeCell ref="A23:G23"/>
    <mergeCell ref="A25:J25"/>
    <mergeCell ref="A26:A27"/>
    <mergeCell ref="B26:B27"/>
    <mergeCell ref="C26:C27"/>
    <mergeCell ref="D26:D27"/>
    <mergeCell ref="E26:E27"/>
    <mergeCell ref="F26:F27"/>
    <mergeCell ref="G26:G27"/>
    <mergeCell ref="H26:J26"/>
    <mergeCell ref="A34:G34"/>
    <mergeCell ref="A36:J36"/>
    <mergeCell ref="A37:A38"/>
    <mergeCell ref="B37:B38"/>
    <mergeCell ref="C37:C38"/>
    <mergeCell ref="D37:D38"/>
    <mergeCell ref="E37:E38"/>
    <mergeCell ref="F37:F38"/>
    <mergeCell ref="G37:G38"/>
    <mergeCell ref="H37:J37"/>
    <mergeCell ref="A40:G40"/>
    <mergeCell ref="A42:J42"/>
    <mergeCell ref="A43:A44"/>
    <mergeCell ref="B43:B44"/>
    <mergeCell ref="C43:C44"/>
    <mergeCell ref="D43:D44"/>
    <mergeCell ref="E43:E44"/>
    <mergeCell ref="F43:F44"/>
    <mergeCell ref="G43:G44"/>
    <mergeCell ref="H43:J43"/>
    <mergeCell ref="A46:G46"/>
    <mergeCell ref="A48:J48"/>
    <mergeCell ref="A49:A50"/>
    <mergeCell ref="B49:B50"/>
    <mergeCell ref="C49:C50"/>
    <mergeCell ref="D49:E50"/>
    <mergeCell ref="F49:F50"/>
    <mergeCell ref="G49:G50"/>
    <mergeCell ref="H55:J55"/>
    <mergeCell ref="B57:B58"/>
    <mergeCell ref="D57:E57"/>
    <mergeCell ref="D58:E58"/>
    <mergeCell ref="A59:G59"/>
    <mergeCell ref="A61:J61"/>
    <mergeCell ref="H49:J49"/>
    <mergeCell ref="D51:E51"/>
    <mergeCell ref="A52:G52"/>
    <mergeCell ref="A54:J54"/>
    <mergeCell ref="A55:A56"/>
    <mergeCell ref="B55:B56"/>
    <mergeCell ref="C55:C56"/>
    <mergeCell ref="D55:E56"/>
    <mergeCell ref="F55:F56"/>
    <mergeCell ref="G55:G56"/>
    <mergeCell ref="C57:C58"/>
    <mergeCell ref="A69:J69"/>
    <mergeCell ref="A70:A71"/>
    <mergeCell ref="B70:B71"/>
    <mergeCell ref="C70:C71"/>
    <mergeCell ref="D70:G71"/>
    <mergeCell ref="H70:J70"/>
    <mergeCell ref="H62:J62"/>
    <mergeCell ref="B64:B66"/>
    <mergeCell ref="D64:E64"/>
    <mergeCell ref="D65:E65"/>
    <mergeCell ref="D66:E66"/>
    <mergeCell ref="A67:G67"/>
    <mergeCell ref="A62:A63"/>
    <mergeCell ref="B62:B63"/>
    <mergeCell ref="C62:C63"/>
    <mergeCell ref="D62:E63"/>
    <mergeCell ref="F62:F63"/>
    <mergeCell ref="G62:G63"/>
    <mergeCell ref="C64:C66"/>
    <mergeCell ref="F77:F78"/>
    <mergeCell ref="G77:G78"/>
    <mergeCell ref="H77:J77"/>
    <mergeCell ref="B72:B73"/>
    <mergeCell ref="D72:G72"/>
    <mergeCell ref="D73:G73"/>
    <mergeCell ref="A74:G74"/>
    <mergeCell ref="A76:J76"/>
    <mergeCell ref="A77:A78"/>
    <mergeCell ref="B77:B78"/>
    <mergeCell ref="C77:C78"/>
    <mergeCell ref="D77:D78"/>
    <mergeCell ref="E77:E78"/>
    <mergeCell ref="C72:C73"/>
    <mergeCell ref="A87:G87"/>
    <mergeCell ref="A79:A86"/>
    <mergeCell ref="B79:B86"/>
    <mergeCell ref="C79:C86"/>
    <mergeCell ref="A95:G95"/>
    <mergeCell ref="A109:J109"/>
    <mergeCell ref="A110:A111"/>
    <mergeCell ref="B110:B111"/>
    <mergeCell ref="C110:C111"/>
    <mergeCell ref="D110:D111"/>
    <mergeCell ref="E110:E111"/>
    <mergeCell ref="F110:F111"/>
    <mergeCell ref="A94:G94"/>
    <mergeCell ref="A88:A93"/>
    <mergeCell ref="B88:B93"/>
    <mergeCell ref="C88:C93"/>
    <mergeCell ref="A97:J97"/>
    <mergeCell ref="B98:J98"/>
    <mergeCell ref="A99:A100"/>
    <mergeCell ref="B99:D100"/>
    <mergeCell ref="E99:E100"/>
    <mergeCell ref="F99:F100"/>
    <mergeCell ref="G99:G100"/>
    <mergeCell ref="H99:J99"/>
    <mergeCell ref="H120:J120"/>
    <mergeCell ref="B122:D122"/>
    <mergeCell ref="B123:D123"/>
    <mergeCell ref="B124:D124"/>
    <mergeCell ref="B125:D125"/>
    <mergeCell ref="B126:D126"/>
    <mergeCell ref="G110:G111"/>
    <mergeCell ref="H110:J110"/>
    <mergeCell ref="A116:G116"/>
    <mergeCell ref="A118:J118"/>
    <mergeCell ref="B119:J119"/>
    <mergeCell ref="A120:A121"/>
    <mergeCell ref="B120:D121"/>
    <mergeCell ref="E120:E121"/>
    <mergeCell ref="F120:F121"/>
    <mergeCell ref="G120:G121"/>
    <mergeCell ref="A133:G133"/>
    <mergeCell ref="B135:J135"/>
    <mergeCell ref="A136:A137"/>
    <mergeCell ref="B136:D137"/>
    <mergeCell ref="E136:E137"/>
    <mergeCell ref="F136:F137"/>
    <mergeCell ref="G136:G137"/>
    <mergeCell ref="H136:J136"/>
    <mergeCell ref="B127:D127"/>
    <mergeCell ref="B128:D128"/>
    <mergeCell ref="B129:D129"/>
    <mergeCell ref="B130:D130"/>
    <mergeCell ref="B131:D131"/>
    <mergeCell ref="B132:D132"/>
    <mergeCell ref="A145:A146"/>
    <mergeCell ref="B145:D146"/>
    <mergeCell ref="E145:E146"/>
    <mergeCell ref="F145:F146"/>
    <mergeCell ref="G145:G146"/>
    <mergeCell ref="H145:J145"/>
    <mergeCell ref="B138:D138"/>
    <mergeCell ref="B139:D139"/>
    <mergeCell ref="B140:D140"/>
    <mergeCell ref="B141:D141"/>
    <mergeCell ref="A142:G142"/>
    <mergeCell ref="B144:J144"/>
    <mergeCell ref="B154:J154"/>
    <mergeCell ref="A155:A156"/>
    <mergeCell ref="B155:D156"/>
    <mergeCell ref="E155:E156"/>
    <mergeCell ref="F155:F156"/>
    <mergeCell ref="G155:G156"/>
    <mergeCell ref="H155:J155"/>
    <mergeCell ref="B147:D147"/>
    <mergeCell ref="B148:D148"/>
    <mergeCell ref="B149:D149"/>
    <mergeCell ref="B150:D150"/>
    <mergeCell ref="B151:D151"/>
    <mergeCell ref="A152:G152"/>
    <mergeCell ref="B157:D157"/>
    <mergeCell ref="B158:D158"/>
    <mergeCell ref="B159:D159"/>
    <mergeCell ref="A160:G160"/>
    <mergeCell ref="B162:J162"/>
    <mergeCell ref="A163:A164"/>
    <mergeCell ref="B163:D164"/>
    <mergeCell ref="E163:E164"/>
    <mergeCell ref="F163:F164"/>
    <mergeCell ref="G163:G164"/>
    <mergeCell ref="B170:D170"/>
    <mergeCell ref="B171:D171"/>
    <mergeCell ref="B172:D172"/>
    <mergeCell ref="B173:D173"/>
    <mergeCell ref="B174:D174"/>
    <mergeCell ref="B175:D175"/>
    <mergeCell ref="H163:J163"/>
    <mergeCell ref="B165:D165"/>
    <mergeCell ref="B166:D166"/>
    <mergeCell ref="B167:D167"/>
    <mergeCell ref="B168:D168"/>
    <mergeCell ref="B169:D169"/>
    <mergeCell ref="B187:D187"/>
    <mergeCell ref="B188:D188"/>
    <mergeCell ref="B189:D189"/>
    <mergeCell ref="B190:D190"/>
    <mergeCell ref="B191:D191"/>
    <mergeCell ref="B192:D192"/>
    <mergeCell ref="B178:D178"/>
    <mergeCell ref="B179:D179"/>
    <mergeCell ref="B180:D180"/>
    <mergeCell ref="B181:D181"/>
    <mergeCell ref="B182:D182"/>
    <mergeCell ref="B186:D186"/>
    <mergeCell ref="B201:D201"/>
    <mergeCell ref="B202:D202"/>
    <mergeCell ref="B203:D203"/>
    <mergeCell ref="B204:D204"/>
    <mergeCell ref="B205:D205"/>
    <mergeCell ref="B206:D206"/>
    <mergeCell ref="B193:D193"/>
    <mergeCell ref="B194:D194"/>
    <mergeCell ref="B195:D195"/>
    <mergeCell ref="B196:D196"/>
    <mergeCell ref="B197:D197"/>
    <mergeCell ref="B200:D200"/>
    <mergeCell ref="B207:D207"/>
    <mergeCell ref="B208:D208"/>
    <mergeCell ref="A209:G209"/>
    <mergeCell ref="B211:J211"/>
    <mergeCell ref="A212:A213"/>
    <mergeCell ref="B212:D213"/>
    <mergeCell ref="E212:E213"/>
    <mergeCell ref="F212:F213"/>
    <mergeCell ref="G212:G213"/>
    <mergeCell ref="H212:J212"/>
    <mergeCell ref="B220:D220"/>
    <mergeCell ref="B221:D221"/>
    <mergeCell ref="B222:D222"/>
    <mergeCell ref="B223:D223"/>
    <mergeCell ref="B224:D224"/>
    <mergeCell ref="B225:D225"/>
    <mergeCell ref="B214:D214"/>
    <mergeCell ref="B215:D215"/>
    <mergeCell ref="B216:D216"/>
    <mergeCell ref="B217:D217"/>
    <mergeCell ref="B218:D218"/>
    <mergeCell ref="B219:D219"/>
    <mergeCell ref="H232:J232"/>
    <mergeCell ref="B234:D234"/>
    <mergeCell ref="B235:D235"/>
    <mergeCell ref="B236:D236"/>
    <mergeCell ref="B237:D237"/>
    <mergeCell ref="B226:D226"/>
    <mergeCell ref="B227:D227"/>
    <mergeCell ref="B228:D228"/>
    <mergeCell ref="A229:G229"/>
    <mergeCell ref="B231:J231"/>
    <mergeCell ref="A232:A233"/>
    <mergeCell ref="B232:D233"/>
    <mergeCell ref="E232:E233"/>
    <mergeCell ref="F232:F233"/>
    <mergeCell ref="G232:G233"/>
    <mergeCell ref="B238:D238"/>
    <mergeCell ref="B239:D239"/>
    <mergeCell ref="B240:D240"/>
    <mergeCell ref="A241:G241"/>
    <mergeCell ref="B243:J243"/>
    <mergeCell ref="A244:A245"/>
    <mergeCell ref="B244:D245"/>
    <mergeCell ref="E244:E245"/>
    <mergeCell ref="F244:F245"/>
    <mergeCell ref="G244:G245"/>
    <mergeCell ref="B247:D247"/>
    <mergeCell ref="H244:J244"/>
    <mergeCell ref="B246:D246"/>
    <mergeCell ref="B265:D265"/>
    <mergeCell ref="B266:D266"/>
    <mergeCell ref="B264:D264"/>
    <mergeCell ref="B259:D259"/>
    <mergeCell ref="B260:D260"/>
    <mergeCell ref="B261:D261"/>
    <mergeCell ref="B262:D262"/>
    <mergeCell ref="B263:D263"/>
    <mergeCell ref="B248:D248"/>
    <mergeCell ref="B249:D249"/>
    <mergeCell ref="B250:D250"/>
    <mergeCell ref="B256:D256"/>
    <mergeCell ref="B257:D257"/>
    <mergeCell ref="B258:D258"/>
    <mergeCell ref="B251:D251"/>
    <mergeCell ref="B252:D252"/>
    <mergeCell ref="B253:D253"/>
    <mergeCell ref="B254:D254"/>
    <mergeCell ref="B255:D255"/>
    <mergeCell ref="B273:D273"/>
    <mergeCell ref="B274:D274"/>
    <mergeCell ref="B275:D275"/>
    <mergeCell ref="B276:D276"/>
    <mergeCell ref="B277:D277"/>
    <mergeCell ref="B278:D278"/>
    <mergeCell ref="B267:D267"/>
    <mergeCell ref="B268:D268"/>
    <mergeCell ref="B269:D269"/>
    <mergeCell ref="B270:D270"/>
    <mergeCell ref="B271:D271"/>
    <mergeCell ref="B272:D272"/>
    <mergeCell ref="H284:J284"/>
    <mergeCell ref="B286:D286"/>
    <mergeCell ref="B287:D287"/>
    <mergeCell ref="B288:D288"/>
    <mergeCell ref="B296:D296"/>
    <mergeCell ref="B297:D297"/>
    <mergeCell ref="B279:D279"/>
    <mergeCell ref="B280:D280"/>
    <mergeCell ref="A281:G281"/>
    <mergeCell ref="B283:J283"/>
    <mergeCell ref="A284:A285"/>
    <mergeCell ref="B284:D285"/>
    <mergeCell ref="E284:E285"/>
    <mergeCell ref="F284:F285"/>
    <mergeCell ref="G284:G285"/>
    <mergeCell ref="B289:D289"/>
    <mergeCell ref="B290:D290"/>
    <mergeCell ref="B291:D291"/>
    <mergeCell ref="B292:D292"/>
    <mergeCell ref="B293:D293"/>
    <mergeCell ref="B294:D294"/>
    <mergeCell ref="B295:D295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B303:D303"/>
    <mergeCell ref="B347:D347"/>
    <mergeCell ref="B348:D348"/>
    <mergeCell ref="B349:D349"/>
    <mergeCell ref="B350:D350"/>
    <mergeCell ref="B351:D351"/>
    <mergeCell ref="B352:D352"/>
    <mergeCell ref="B339:D339"/>
    <mergeCell ref="B340:D340"/>
    <mergeCell ref="B341:D341"/>
    <mergeCell ref="B344:D344"/>
    <mergeCell ref="B345:D345"/>
    <mergeCell ref="B346:D346"/>
    <mergeCell ref="B359:D359"/>
    <mergeCell ref="B360:D360"/>
    <mergeCell ref="B361:D361"/>
    <mergeCell ref="B362:D362"/>
    <mergeCell ref="B363:D363"/>
    <mergeCell ref="B364:D364"/>
    <mergeCell ref="B353:D353"/>
    <mergeCell ref="B354:D354"/>
    <mergeCell ref="B355:D355"/>
    <mergeCell ref="B356:D356"/>
    <mergeCell ref="B358:D358"/>
    <mergeCell ref="B357:D357"/>
    <mergeCell ref="B374:D374"/>
    <mergeCell ref="B375:D375"/>
    <mergeCell ref="B376:D376"/>
    <mergeCell ref="B377:D377"/>
    <mergeCell ref="B382:D382"/>
    <mergeCell ref="B383:D383"/>
    <mergeCell ref="B365:D365"/>
    <mergeCell ref="B369:D369"/>
    <mergeCell ref="B370:D370"/>
    <mergeCell ref="B371:D371"/>
    <mergeCell ref="B372:D372"/>
    <mergeCell ref="B373:D373"/>
    <mergeCell ref="B366:D366"/>
    <mergeCell ref="B367:D367"/>
    <mergeCell ref="B368:D368"/>
    <mergeCell ref="B378:D378"/>
    <mergeCell ref="B379:D379"/>
    <mergeCell ref="B380:D380"/>
    <mergeCell ref="B381:D381"/>
    <mergeCell ref="B393:D393"/>
    <mergeCell ref="B396:D396"/>
    <mergeCell ref="B397:D397"/>
    <mergeCell ref="B399:D399"/>
    <mergeCell ref="B384:D384"/>
    <mergeCell ref="B385:D385"/>
    <mergeCell ref="B386:D386"/>
    <mergeCell ref="B387:D387"/>
    <mergeCell ref="B388:D388"/>
    <mergeCell ref="B392:D392"/>
    <mergeCell ref="B395:D395"/>
    <mergeCell ref="B394:D394"/>
    <mergeCell ref="B389:D389"/>
    <mergeCell ref="B390:D390"/>
    <mergeCell ref="B391:D391"/>
    <mergeCell ref="B398:D398"/>
    <mergeCell ref="E407:F407"/>
    <mergeCell ref="B409:J409"/>
    <mergeCell ref="A400:G400"/>
    <mergeCell ref="A401:G401"/>
    <mergeCell ref="E404:F404"/>
    <mergeCell ref="A402:G402"/>
    <mergeCell ref="E405:F405"/>
    <mergeCell ref="E408:F408"/>
    <mergeCell ref="A404:C404"/>
    <mergeCell ref="A406:C407"/>
    <mergeCell ref="B176:D176"/>
    <mergeCell ref="B177:D177"/>
    <mergeCell ref="B183:D183"/>
    <mergeCell ref="B184:D184"/>
    <mergeCell ref="B185:D185"/>
    <mergeCell ref="B198:D198"/>
    <mergeCell ref="B199:D199"/>
    <mergeCell ref="B342:D342"/>
    <mergeCell ref="B343:D343"/>
    <mergeCell ref="B316:D316"/>
    <mergeCell ref="B334:D334"/>
    <mergeCell ref="B335:D335"/>
    <mergeCell ref="B336:D336"/>
    <mergeCell ref="B337:D337"/>
    <mergeCell ref="B338:D338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</mergeCells>
  <pageMargins left="0.78740157480314965" right="0.19685039370078741" top="0.43307086614173229" bottom="0.31496062992125984" header="0.31496062992125984" footer="0.19685039370078741"/>
  <pageSetup paperSize="9" scale="5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2:R604"/>
  <sheetViews>
    <sheetView view="pageBreakPreview" topLeftCell="A223" zoomScale="90" zoomScaleSheetLayoutView="90" workbookViewId="0">
      <selection activeCell="A249" sqref="A249:XFD252"/>
    </sheetView>
  </sheetViews>
  <sheetFormatPr defaultColWidth="8.85546875" defaultRowHeight="15" x14ac:dyDescent="0.25"/>
  <cols>
    <col min="1" max="1" width="4.5703125" style="42" customWidth="1"/>
    <col min="2" max="2" width="8.85546875" style="42"/>
    <col min="3" max="3" width="18.7109375" style="42" customWidth="1"/>
    <col min="4" max="4" width="26.7109375" style="42" customWidth="1"/>
    <col min="5" max="5" width="12.140625" style="42" customWidth="1"/>
    <col min="6" max="6" width="15.7109375" style="42" customWidth="1"/>
    <col min="7" max="7" width="15.140625" style="42" customWidth="1"/>
    <col min="8" max="8" width="17.85546875" style="42" customWidth="1"/>
    <col min="9" max="9" width="17.140625" style="42" customWidth="1"/>
    <col min="10" max="10" width="16" style="42" customWidth="1"/>
    <col min="11" max="11" width="21.85546875" style="42" customWidth="1"/>
    <col min="12" max="12" width="16" style="42" customWidth="1"/>
    <col min="13" max="15" width="16.42578125" style="42" bestFit="1" customWidth="1"/>
    <col min="16" max="16384" width="8.85546875" style="42"/>
  </cols>
  <sheetData>
    <row r="2" spans="1:10" ht="19.149999999999999" customHeight="1" x14ac:dyDescent="0.3">
      <c r="A2" s="107"/>
      <c r="B2" s="107"/>
      <c r="C2" s="1051" t="s">
        <v>158</v>
      </c>
      <c r="D2" s="1051"/>
      <c r="E2" s="1051"/>
      <c r="F2" s="1051"/>
      <c r="G2" s="1051"/>
      <c r="H2" s="1051"/>
      <c r="I2" s="1051"/>
      <c r="J2" s="1049">
        <v>6</v>
      </c>
    </row>
    <row r="3" spans="1:10" ht="19.149999999999999" customHeight="1" x14ac:dyDescent="0.3">
      <c r="A3" s="108"/>
      <c r="B3" s="108"/>
      <c r="C3" s="109"/>
      <c r="D3" s="109"/>
      <c r="E3" s="204" t="s">
        <v>159</v>
      </c>
      <c r="F3" s="204">
        <f>'расшифровка 4'!F3</f>
        <v>2022</v>
      </c>
      <c r="G3" s="111" t="s">
        <v>160</v>
      </c>
      <c r="H3" s="109"/>
      <c r="I3" s="109"/>
      <c r="J3" s="1050"/>
    </row>
    <row r="4" spans="1:10" ht="19.149999999999999" customHeight="1" x14ac:dyDescent="0.3">
      <c r="A4" s="108"/>
      <c r="B4" s="108"/>
      <c r="C4" s="109"/>
      <c r="D4" s="1051" t="str">
        <f>'расшифровка 4'!D4:H4</f>
        <v xml:space="preserve">и  плановый период   2023  -  2024 г.г. </v>
      </c>
      <c r="E4" s="1051"/>
      <c r="F4" s="1051"/>
      <c r="G4" s="1051"/>
      <c r="H4" s="1051"/>
      <c r="I4" s="109"/>
      <c r="J4" s="107"/>
    </row>
    <row r="5" spans="1:10" ht="35.450000000000003" customHeight="1" x14ac:dyDescent="0.3">
      <c r="A5" s="108"/>
      <c r="C5" s="1123" t="s">
        <v>317</v>
      </c>
      <c r="D5" s="1123"/>
      <c r="E5" s="1123"/>
      <c r="F5" s="1123"/>
      <c r="G5" s="1123"/>
      <c r="H5" s="1123"/>
      <c r="I5" s="1123"/>
      <c r="J5" s="218"/>
    </row>
    <row r="6" spans="1:10" ht="15" customHeight="1" x14ac:dyDescent="0.25">
      <c r="A6" s="108"/>
      <c r="B6" s="108"/>
      <c r="C6" s="108"/>
      <c r="D6" s="108"/>
      <c r="E6" s="108"/>
      <c r="F6" s="108"/>
      <c r="G6" s="108"/>
      <c r="H6" s="108"/>
      <c r="I6" s="108"/>
      <c r="J6" s="108"/>
    </row>
    <row r="7" spans="1:10" ht="55.15" customHeight="1" x14ac:dyDescent="0.25">
      <c r="A7" s="108"/>
      <c r="B7" s="108"/>
      <c r="C7" s="1261" t="str">
        <f>'расшифровка 4'!C7:I7</f>
        <v>Муниципальное бюджетное общеобразовательное учреждение "Средняя общеобразовательная школа с.Пуциловка" Уссурийского городского округа</v>
      </c>
      <c r="D7" s="1261"/>
      <c r="E7" s="1261"/>
      <c r="F7" s="1261"/>
      <c r="G7" s="1261"/>
      <c r="H7" s="1261"/>
      <c r="I7" s="1261"/>
      <c r="J7" s="108"/>
    </row>
    <row r="8" spans="1:10" ht="15.75" x14ac:dyDescent="0.25">
      <c r="A8" s="108"/>
      <c r="B8" s="108"/>
      <c r="C8" s="1148" t="s">
        <v>162</v>
      </c>
      <c r="D8" s="1148"/>
      <c r="E8" s="1148"/>
      <c r="F8" s="1148"/>
      <c r="G8" s="1148"/>
      <c r="H8" s="1148"/>
      <c r="I8" s="1148"/>
      <c r="J8" s="108"/>
    </row>
    <row r="9" spans="1:10" ht="15.95" customHeight="1" x14ac:dyDescent="0.25">
      <c r="A9" s="108"/>
      <c r="B9" s="108"/>
      <c r="C9" s="121"/>
      <c r="D9" s="121"/>
      <c r="E9" s="121"/>
      <c r="F9" s="121"/>
      <c r="G9" s="121"/>
      <c r="H9" s="121"/>
      <c r="I9" s="121"/>
      <c r="J9" s="108"/>
    </row>
    <row r="10" spans="1:10" ht="21.95" customHeight="1" x14ac:dyDescent="0.3">
      <c r="A10" s="43"/>
      <c r="B10" s="43"/>
      <c r="C10" s="117" t="s">
        <v>163</v>
      </c>
      <c r="D10" s="44"/>
      <c r="E10" s="562" t="s">
        <v>601</v>
      </c>
      <c r="F10" s="563" t="s">
        <v>619</v>
      </c>
      <c r="G10" s="563">
        <v>2021</v>
      </c>
      <c r="H10" s="118" t="s">
        <v>164</v>
      </c>
      <c r="I10" s="44"/>
      <c r="J10" s="43"/>
    </row>
    <row r="11" spans="1:10" ht="15" customHeight="1" x14ac:dyDescent="0.25">
      <c r="A11" s="43"/>
      <c r="B11" s="43"/>
      <c r="C11" s="43"/>
      <c r="D11" s="43"/>
      <c r="E11" s="45" t="s">
        <v>186</v>
      </c>
      <c r="F11" s="45" t="s">
        <v>187</v>
      </c>
      <c r="G11" s="45" t="s">
        <v>188</v>
      </c>
      <c r="H11" s="43"/>
      <c r="I11" s="43"/>
      <c r="J11" s="43"/>
    </row>
    <row r="12" spans="1:10" ht="21.95" customHeight="1" x14ac:dyDescent="0.25">
      <c r="A12" s="1149" t="s">
        <v>100</v>
      </c>
      <c r="B12" s="1149"/>
      <c r="C12" s="1149"/>
      <c r="D12" s="1149"/>
      <c r="E12" s="1149"/>
      <c r="F12" s="1149"/>
      <c r="G12" s="1149"/>
      <c r="H12" s="1149"/>
      <c r="I12" s="1149"/>
      <c r="J12" s="1149"/>
    </row>
    <row r="13" spans="1:10" ht="12.95" customHeight="1" x14ac:dyDescent="0.25">
      <c r="A13" s="1005" t="s">
        <v>0</v>
      </c>
      <c r="B13" s="1005"/>
      <c r="C13" s="1005" t="s">
        <v>79</v>
      </c>
      <c r="D13" s="1005"/>
      <c r="E13" s="1005"/>
      <c r="F13" s="1005"/>
      <c r="G13" s="1005"/>
      <c r="H13" s="1005" t="s">
        <v>104</v>
      </c>
      <c r="I13" s="1005"/>
      <c r="J13" s="1005"/>
    </row>
    <row r="14" spans="1:10" ht="12.95" customHeight="1" x14ac:dyDescent="0.25">
      <c r="A14" s="1005"/>
      <c r="B14" s="1005"/>
      <c r="C14" s="1005"/>
      <c r="D14" s="1005"/>
      <c r="E14" s="1005"/>
      <c r="F14" s="1005"/>
      <c r="G14" s="1005"/>
      <c r="H14" s="105">
        <f>'расшифровка 4'!H14</f>
        <v>2022</v>
      </c>
      <c r="I14" s="105">
        <f>'расшифровка 4'!I14</f>
        <v>2023</v>
      </c>
      <c r="J14" s="105">
        <f>'расшифровка 4'!J14</f>
        <v>2024</v>
      </c>
    </row>
    <row r="15" spans="1:10" ht="17.25" customHeight="1" x14ac:dyDescent="0.25">
      <c r="A15" s="1262">
        <v>211</v>
      </c>
      <c r="B15" s="1262"/>
      <c r="C15" s="1263" t="s">
        <v>101</v>
      </c>
      <c r="D15" s="1264"/>
      <c r="E15" s="1264"/>
      <c r="F15" s="1264"/>
      <c r="G15" s="1265"/>
      <c r="H15" s="47"/>
      <c r="I15" s="47"/>
      <c r="J15" s="47"/>
    </row>
    <row r="16" spans="1:10" ht="15.75" x14ac:dyDescent="0.25">
      <c r="A16" s="970" t="s">
        <v>1</v>
      </c>
      <c r="B16" s="971"/>
      <c r="C16" s="971"/>
      <c r="D16" s="971"/>
      <c r="E16" s="971"/>
      <c r="F16" s="971"/>
      <c r="G16" s="972"/>
      <c r="H16" s="30">
        <f>H15</f>
        <v>0</v>
      </c>
      <c r="I16" s="30">
        <f t="shared" ref="I16:J16" si="0">I15</f>
        <v>0</v>
      </c>
      <c r="J16" s="30">
        <f t="shared" si="0"/>
        <v>0</v>
      </c>
    </row>
    <row r="17" spans="1:13" ht="19.5" customHeight="1" x14ac:dyDescent="0.25">
      <c r="B17" s="48" t="s">
        <v>81</v>
      </c>
      <c r="C17" s="48"/>
      <c r="D17" s="48"/>
    </row>
    <row r="18" spans="1:13" x14ac:dyDescent="0.25">
      <c r="A18" s="1057" t="s">
        <v>2</v>
      </c>
      <c r="B18" s="1057"/>
      <c r="C18" s="1057"/>
      <c r="D18" s="1057"/>
      <c r="E18" s="1057"/>
      <c r="F18" s="1057"/>
      <c r="G18" s="1057"/>
      <c r="H18" s="1057"/>
      <c r="I18" s="1057"/>
      <c r="J18" s="1057"/>
    </row>
    <row r="19" spans="1:13" ht="23.25" customHeight="1" x14ac:dyDescent="0.25">
      <c r="A19" s="1057"/>
      <c r="B19" s="1057"/>
      <c r="C19" s="1057"/>
      <c r="D19" s="1057"/>
      <c r="E19" s="1057"/>
      <c r="F19" s="1057"/>
      <c r="G19" s="1057"/>
      <c r="H19" s="1057"/>
      <c r="I19" s="1057"/>
      <c r="J19" s="1057"/>
    </row>
    <row r="20" spans="1:13" ht="21.95" customHeight="1" x14ac:dyDescent="0.25">
      <c r="A20" s="1005" t="s">
        <v>0</v>
      </c>
      <c r="B20" s="1005"/>
      <c r="C20" s="1005" t="s">
        <v>79</v>
      </c>
      <c r="D20" s="1005"/>
      <c r="E20" s="1005"/>
      <c r="F20" s="1005"/>
      <c r="G20" s="1005"/>
      <c r="H20" s="1005" t="s">
        <v>104</v>
      </c>
      <c r="I20" s="1005"/>
      <c r="J20" s="1005"/>
    </row>
    <row r="21" spans="1:13" ht="21.95" customHeight="1" x14ac:dyDescent="0.25">
      <c r="A21" s="1005"/>
      <c r="B21" s="1005"/>
      <c r="C21" s="1005"/>
      <c r="D21" s="1005"/>
      <c r="E21" s="1005"/>
      <c r="F21" s="1005"/>
      <c r="G21" s="1005"/>
      <c r="H21" s="46">
        <f>H14</f>
        <v>2022</v>
      </c>
      <c r="I21" s="46">
        <f>I14</f>
        <v>2023</v>
      </c>
      <c r="J21" s="46">
        <f>J14</f>
        <v>2024</v>
      </c>
    </row>
    <row r="22" spans="1:13" ht="21" customHeight="1" x14ac:dyDescent="0.25">
      <c r="A22" s="1262">
        <v>213</v>
      </c>
      <c r="B22" s="1262"/>
      <c r="C22" s="1263" t="s">
        <v>102</v>
      </c>
      <c r="D22" s="1264"/>
      <c r="E22" s="1264"/>
      <c r="F22" s="1264"/>
      <c r="G22" s="1265"/>
      <c r="H22" s="47"/>
      <c r="I22" s="47"/>
      <c r="J22" s="47"/>
    </row>
    <row r="23" spans="1:13" ht="21.95" customHeight="1" x14ac:dyDescent="0.25">
      <c r="A23" s="970" t="s">
        <v>3</v>
      </c>
      <c r="B23" s="971"/>
      <c r="C23" s="971"/>
      <c r="D23" s="971"/>
      <c r="E23" s="971"/>
      <c r="F23" s="971"/>
      <c r="G23" s="972"/>
      <c r="H23" s="30">
        <f>H22</f>
        <v>0</v>
      </c>
      <c r="I23" s="30">
        <f t="shared" ref="I23:J23" si="1">I22</f>
        <v>0</v>
      </c>
      <c r="J23" s="30">
        <f t="shared" si="1"/>
        <v>0</v>
      </c>
    </row>
    <row r="25" spans="1:13" ht="21.95" customHeight="1" x14ac:dyDescent="0.25">
      <c r="A25" s="1149" t="s">
        <v>4</v>
      </c>
      <c r="B25" s="1149"/>
      <c r="C25" s="1149"/>
      <c r="D25" s="1149"/>
      <c r="E25" s="1149"/>
      <c r="F25" s="1149"/>
      <c r="G25" s="1149"/>
      <c r="H25" s="1149"/>
      <c r="I25" s="1149"/>
      <c r="J25" s="1149"/>
    </row>
    <row r="26" spans="1:13" ht="26.1" customHeight="1" x14ac:dyDescent="0.25">
      <c r="A26" s="994" t="s">
        <v>106</v>
      </c>
      <c r="B26" s="994" t="s">
        <v>0</v>
      </c>
      <c r="C26" s="994" t="s">
        <v>105</v>
      </c>
      <c r="D26" s="994" t="s">
        <v>79</v>
      </c>
      <c r="E26" s="1074" t="s">
        <v>49</v>
      </c>
      <c r="F26" s="1074" t="s">
        <v>89</v>
      </c>
      <c r="G26" s="1004" t="s">
        <v>111</v>
      </c>
      <c r="H26" s="1005" t="s">
        <v>104</v>
      </c>
      <c r="I26" s="1005"/>
      <c r="J26" s="1005"/>
    </row>
    <row r="27" spans="1:13" ht="50.25" customHeight="1" x14ac:dyDescent="0.25">
      <c r="A27" s="995"/>
      <c r="B27" s="995"/>
      <c r="C27" s="995"/>
      <c r="D27" s="995"/>
      <c r="E27" s="1074"/>
      <c r="F27" s="1074"/>
      <c r="G27" s="1004"/>
      <c r="H27" s="46">
        <f>H14</f>
        <v>2022</v>
      </c>
      <c r="I27" s="46">
        <f t="shared" ref="I27:J27" si="2">I14</f>
        <v>2023</v>
      </c>
      <c r="J27" s="46">
        <f t="shared" si="2"/>
        <v>2024</v>
      </c>
      <c r="K27" s="49">
        <f>H15*30.2%</f>
        <v>0</v>
      </c>
      <c r="L27" s="49">
        <f t="shared" ref="L27:M28" si="3">I15*30.2%</f>
        <v>0</v>
      </c>
      <c r="M27" s="49">
        <f t="shared" si="3"/>
        <v>0</v>
      </c>
    </row>
    <row r="28" spans="1:13" ht="47.25" customHeight="1" x14ac:dyDescent="0.25">
      <c r="A28" s="205">
        <v>1</v>
      </c>
      <c r="B28" s="229">
        <v>212</v>
      </c>
      <c r="C28" s="385" t="s">
        <v>5</v>
      </c>
      <c r="D28" s="51" t="s">
        <v>6</v>
      </c>
      <c r="E28" s="52"/>
      <c r="F28" s="47"/>
      <c r="G28" s="53"/>
      <c r="H28" s="47"/>
      <c r="I28" s="47"/>
      <c r="J28" s="47"/>
      <c r="K28" s="49">
        <f>H16*30.2%</f>
        <v>0</v>
      </c>
      <c r="L28" s="49">
        <f t="shared" si="3"/>
        <v>0</v>
      </c>
      <c r="M28" s="49">
        <f t="shared" si="3"/>
        <v>0</v>
      </c>
    </row>
    <row r="29" spans="1:13" ht="65.25" customHeight="1" x14ac:dyDescent="0.25">
      <c r="A29" s="205">
        <v>2</v>
      </c>
      <c r="B29" s="228">
        <v>222</v>
      </c>
      <c r="C29" s="386" t="s">
        <v>8</v>
      </c>
      <c r="D29" s="51" t="s">
        <v>9</v>
      </c>
      <c r="E29" s="52"/>
      <c r="F29" s="47"/>
      <c r="G29" s="53"/>
      <c r="H29" s="47"/>
      <c r="I29" s="47"/>
      <c r="J29" s="47"/>
    </row>
    <row r="30" spans="1:13" ht="54" customHeight="1" x14ac:dyDescent="0.25">
      <c r="A30" s="205">
        <v>3</v>
      </c>
      <c r="B30" s="228">
        <v>226</v>
      </c>
      <c r="C30" s="386" t="s">
        <v>10</v>
      </c>
      <c r="D30" s="51" t="s">
        <v>11</v>
      </c>
      <c r="E30" s="52"/>
      <c r="F30" s="47"/>
      <c r="G30" s="53"/>
      <c r="H30" s="47"/>
      <c r="I30" s="47"/>
      <c r="J30" s="47"/>
      <c r="K30" s="49">
        <f>H17*30.2%</f>
        <v>0</v>
      </c>
      <c r="L30" s="49">
        <f>I17*30.2%</f>
        <v>0</v>
      </c>
      <c r="M30" s="49">
        <f>J17*30.2%</f>
        <v>0</v>
      </c>
    </row>
    <row r="31" spans="1:13" ht="66" customHeight="1" x14ac:dyDescent="0.25">
      <c r="A31" s="55">
        <v>4</v>
      </c>
      <c r="B31" s="228">
        <v>262</v>
      </c>
      <c r="C31" s="386" t="s">
        <v>353</v>
      </c>
      <c r="D31" s="316" t="s">
        <v>374</v>
      </c>
      <c r="E31" s="52"/>
      <c r="F31" s="47"/>
      <c r="G31" s="53"/>
      <c r="H31" s="47"/>
      <c r="I31" s="47"/>
      <c r="J31" s="47"/>
      <c r="K31" s="49">
        <f>H18*30.2%</f>
        <v>0</v>
      </c>
      <c r="L31" s="49">
        <f t="shared" ref="L31:M31" si="4">I18*30.2%</f>
        <v>0</v>
      </c>
      <c r="M31" s="49">
        <f t="shared" si="4"/>
        <v>0</v>
      </c>
    </row>
    <row r="32" spans="1:13" ht="51" customHeight="1" x14ac:dyDescent="0.25">
      <c r="A32" s="55">
        <v>5</v>
      </c>
      <c r="B32" s="228">
        <v>266</v>
      </c>
      <c r="C32" s="386" t="s">
        <v>354</v>
      </c>
      <c r="D32" s="317" t="s">
        <v>375</v>
      </c>
      <c r="E32" s="52"/>
      <c r="F32" s="47"/>
      <c r="G32" s="53"/>
      <c r="H32" s="47"/>
      <c r="I32" s="47"/>
      <c r="J32" s="47"/>
    </row>
    <row r="33" spans="1:11" ht="42.75" customHeight="1" x14ac:dyDescent="0.25">
      <c r="A33" s="55">
        <v>6</v>
      </c>
      <c r="B33" s="228">
        <v>290</v>
      </c>
      <c r="C33" s="382" t="s">
        <v>12</v>
      </c>
      <c r="D33" s="51" t="s">
        <v>13</v>
      </c>
      <c r="E33" s="52"/>
      <c r="F33" s="47"/>
      <c r="G33" s="53"/>
      <c r="H33" s="47"/>
      <c r="I33" s="47"/>
      <c r="J33" s="47"/>
    </row>
    <row r="34" spans="1:11" ht="15.75" x14ac:dyDescent="0.25">
      <c r="A34" s="1076" t="s">
        <v>14</v>
      </c>
      <c r="B34" s="1077"/>
      <c r="C34" s="1077"/>
      <c r="D34" s="1077"/>
      <c r="E34" s="1077"/>
      <c r="F34" s="1077"/>
      <c r="G34" s="1078"/>
      <c r="H34" s="86">
        <f>SUM(H28:H33)</f>
        <v>0</v>
      </c>
      <c r="I34" s="86">
        <f t="shared" ref="I34:J34" si="5">SUM(I28:I33)</f>
        <v>0</v>
      </c>
      <c r="J34" s="86">
        <f t="shared" si="5"/>
        <v>0</v>
      </c>
    </row>
    <row r="36" spans="1:11" ht="16.7" customHeight="1" x14ac:dyDescent="0.25">
      <c r="A36" s="1075" t="s">
        <v>107</v>
      </c>
      <c r="B36" s="1075"/>
      <c r="C36" s="1075"/>
      <c r="D36" s="1075"/>
      <c r="E36" s="1075"/>
      <c r="F36" s="1075"/>
      <c r="G36" s="1075"/>
      <c r="H36" s="1075"/>
      <c r="I36" s="1075"/>
      <c r="J36" s="1075"/>
    </row>
    <row r="37" spans="1:11" ht="15.75" customHeight="1" x14ac:dyDescent="0.25">
      <c r="A37" s="994" t="s">
        <v>106</v>
      </c>
      <c r="B37" s="994" t="s">
        <v>0</v>
      </c>
      <c r="C37" s="994" t="s">
        <v>105</v>
      </c>
      <c r="D37" s="994" t="s">
        <v>79</v>
      </c>
      <c r="E37" s="1074" t="s">
        <v>49</v>
      </c>
      <c r="F37" s="1074" t="s">
        <v>90</v>
      </c>
      <c r="G37" s="1004" t="s">
        <v>103</v>
      </c>
      <c r="H37" s="1005" t="s">
        <v>104</v>
      </c>
      <c r="I37" s="1005"/>
      <c r="J37" s="1005"/>
    </row>
    <row r="38" spans="1:11" ht="15.75" customHeight="1" x14ac:dyDescent="0.25">
      <c r="A38" s="995"/>
      <c r="B38" s="995"/>
      <c r="C38" s="995"/>
      <c r="D38" s="995"/>
      <c r="E38" s="1074"/>
      <c r="F38" s="1074"/>
      <c r="G38" s="1004"/>
      <c r="H38" s="46">
        <f>H14</f>
        <v>2022</v>
      </c>
      <c r="I38" s="46">
        <f t="shared" ref="I38:J38" si="6">I14</f>
        <v>2023</v>
      </c>
      <c r="J38" s="46">
        <f t="shared" si="6"/>
        <v>2024</v>
      </c>
    </row>
    <row r="39" spans="1:11" ht="31.5" customHeight="1" x14ac:dyDescent="0.25">
      <c r="A39" s="205">
        <v>1</v>
      </c>
      <c r="B39" s="206">
        <v>290</v>
      </c>
      <c r="C39" s="203" t="s">
        <v>12</v>
      </c>
      <c r="D39" s="51" t="s">
        <v>13</v>
      </c>
      <c r="E39" s="52"/>
      <c r="F39" s="47"/>
      <c r="G39" s="53"/>
      <c r="H39" s="47"/>
      <c r="I39" s="47"/>
      <c r="J39" s="47"/>
    </row>
    <row r="40" spans="1:11" ht="18.75" customHeight="1" x14ac:dyDescent="0.25">
      <c r="A40" s="1266" t="s">
        <v>15</v>
      </c>
      <c r="B40" s="1267"/>
      <c r="C40" s="1267"/>
      <c r="D40" s="1267"/>
      <c r="E40" s="1267"/>
      <c r="F40" s="1267"/>
      <c r="G40" s="1268"/>
      <c r="H40" s="86">
        <f>SUM(H39:H39)</f>
        <v>0</v>
      </c>
      <c r="I40" s="86">
        <f>SUM(I39:I39)</f>
        <v>0</v>
      </c>
      <c r="J40" s="86">
        <f>SUM(J39:J39)</f>
        <v>0</v>
      </c>
      <c r="K40" s="54">
        <f>E40*F40*12</f>
        <v>0</v>
      </c>
    </row>
    <row r="42" spans="1:11" ht="15.75" x14ac:dyDescent="0.25">
      <c r="A42" s="1059" t="s">
        <v>16</v>
      </c>
      <c r="B42" s="1059"/>
      <c r="C42" s="1059"/>
      <c r="D42" s="1059"/>
      <c r="E42" s="1059"/>
      <c r="F42" s="1059"/>
      <c r="G42" s="1059"/>
      <c r="H42" s="1059"/>
      <c r="I42" s="1059"/>
      <c r="J42" s="1059"/>
    </row>
    <row r="43" spans="1:11" ht="16.7" customHeight="1" x14ac:dyDescent="0.25">
      <c r="A43" s="994" t="s">
        <v>106</v>
      </c>
      <c r="B43" s="994" t="s">
        <v>0</v>
      </c>
      <c r="C43" s="994" t="s">
        <v>105</v>
      </c>
      <c r="D43" s="994" t="s">
        <v>79</v>
      </c>
      <c r="E43" s="1074" t="s">
        <v>49</v>
      </c>
      <c r="F43" s="1074" t="s">
        <v>90</v>
      </c>
      <c r="G43" s="1004" t="s">
        <v>103</v>
      </c>
      <c r="H43" s="1005" t="s">
        <v>104</v>
      </c>
      <c r="I43" s="1005"/>
      <c r="J43" s="1005"/>
    </row>
    <row r="44" spans="1:11" ht="16.7" customHeight="1" x14ac:dyDescent="0.25">
      <c r="A44" s="995"/>
      <c r="B44" s="995"/>
      <c r="C44" s="995"/>
      <c r="D44" s="995"/>
      <c r="E44" s="1074"/>
      <c r="F44" s="1074"/>
      <c r="G44" s="1004"/>
      <c r="H44" s="46">
        <f>H14</f>
        <v>2022</v>
      </c>
      <c r="I44" s="46">
        <f t="shared" ref="I44:J44" si="7">I14</f>
        <v>2023</v>
      </c>
      <c r="J44" s="46">
        <f t="shared" si="7"/>
        <v>2024</v>
      </c>
    </row>
    <row r="45" spans="1:11" ht="27.6" customHeight="1" x14ac:dyDescent="0.25">
      <c r="A45" s="205">
        <v>1</v>
      </c>
      <c r="B45" s="206">
        <v>290</v>
      </c>
      <c r="C45" s="380" t="s">
        <v>12</v>
      </c>
      <c r="D45" s="51" t="s">
        <v>17</v>
      </c>
      <c r="E45" s="52"/>
      <c r="F45" s="47"/>
      <c r="G45" s="53"/>
      <c r="H45" s="47"/>
      <c r="I45" s="47"/>
      <c r="J45" s="47"/>
    </row>
    <row r="46" spans="1:11" ht="16.7" customHeight="1" x14ac:dyDescent="0.25">
      <c r="A46" s="877" t="s">
        <v>378</v>
      </c>
      <c r="B46" s="878"/>
      <c r="C46" s="878"/>
      <c r="D46" s="878"/>
      <c r="E46" s="878"/>
      <c r="F46" s="878"/>
      <c r="G46" s="879"/>
      <c r="H46" s="86">
        <f>SUM(H45:H45)</f>
        <v>0</v>
      </c>
      <c r="I46" s="86">
        <f>SUM(I45:I45)</f>
        <v>0</v>
      </c>
      <c r="J46" s="86">
        <f>SUM(J45:J45)</f>
        <v>0</v>
      </c>
    </row>
    <row r="47" spans="1:11" ht="18.75" customHeight="1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</row>
    <row r="48" spans="1:11" ht="27.6" customHeight="1" x14ac:dyDescent="0.25">
      <c r="A48" s="1269" t="s">
        <v>108</v>
      </c>
      <c r="B48" s="1269"/>
      <c r="C48" s="1269"/>
      <c r="D48" s="1269"/>
      <c r="E48" s="1269"/>
      <c r="F48" s="1269"/>
      <c r="G48" s="1269"/>
      <c r="H48" s="1269"/>
      <c r="I48" s="1269"/>
      <c r="J48" s="1269"/>
    </row>
    <row r="49" spans="1:11" ht="15.75" x14ac:dyDescent="0.25">
      <c r="A49" s="986" t="s">
        <v>106</v>
      </c>
      <c r="B49" s="986" t="s">
        <v>0</v>
      </c>
      <c r="C49" s="986" t="s">
        <v>105</v>
      </c>
      <c r="D49" s="986" t="s">
        <v>79</v>
      </c>
      <c r="E49" s="1270"/>
      <c r="F49" s="1081" t="s">
        <v>34</v>
      </c>
      <c r="G49" s="1081" t="s">
        <v>91</v>
      </c>
      <c r="H49" s="1079" t="s">
        <v>104</v>
      </c>
      <c r="I49" s="1079"/>
      <c r="J49" s="1079"/>
    </row>
    <row r="50" spans="1:11" ht="15.75" x14ac:dyDescent="0.25">
      <c r="A50" s="987"/>
      <c r="B50" s="987"/>
      <c r="C50" s="987"/>
      <c r="D50" s="1271"/>
      <c r="E50" s="1272"/>
      <c r="F50" s="1081"/>
      <c r="G50" s="1081"/>
      <c r="H50" s="105">
        <f>H14</f>
        <v>2022</v>
      </c>
      <c r="I50" s="105">
        <f t="shared" ref="I50:J50" si="8">I14</f>
        <v>2023</v>
      </c>
      <c r="J50" s="105">
        <f t="shared" si="8"/>
        <v>2024</v>
      </c>
    </row>
    <row r="51" spans="1:11" ht="91.15" customHeight="1" x14ac:dyDescent="0.25">
      <c r="A51" s="205">
        <v>1</v>
      </c>
      <c r="B51" s="206">
        <v>290</v>
      </c>
      <c r="C51" s="380" t="s">
        <v>12</v>
      </c>
      <c r="D51" s="1024" t="s">
        <v>18</v>
      </c>
      <c r="E51" s="1026"/>
      <c r="F51" s="47"/>
      <c r="G51" s="53"/>
      <c r="H51" s="47"/>
      <c r="I51" s="47"/>
      <c r="J51" s="47"/>
    </row>
    <row r="52" spans="1:11" ht="16.7" customHeight="1" x14ac:dyDescent="0.25">
      <c r="A52" s="970" t="s">
        <v>19</v>
      </c>
      <c r="B52" s="971"/>
      <c r="C52" s="971"/>
      <c r="D52" s="971"/>
      <c r="E52" s="971"/>
      <c r="F52" s="971"/>
      <c r="G52" s="972"/>
      <c r="H52" s="86">
        <f>SUM(H51:H51)</f>
        <v>0</v>
      </c>
      <c r="I52" s="86">
        <f>SUM(I51:I51)</f>
        <v>0</v>
      </c>
      <c r="J52" s="86">
        <f>SUM(J51:J51)</f>
        <v>0</v>
      </c>
    </row>
    <row r="53" spans="1:11" ht="16.7" customHeight="1" x14ac:dyDescent="0.25">
      <c r="A53" s="107"/>
      <c r="B53" s="107"/>
      <c r="C53" s="107"/>
      <c r="D53" s="107"/>
      <c r="E53" s="107"/>
      <c r="F53" s="107"/>
      <c r="G53" s="107"/>
      <c r="H53" s="107"/>
      <c r="I53" s="107"/>
      <c r="J53" s="107"/>
    </row>
    <row r="54" spans="1:11" ht="15.75" x14ac:dyDescent="0.25">
      <c r="A54" s="1042" t="s">
        <v>20</v>
      </c>
      <c r="B54" s="1042"/>
      <c r="C54" s="1042"/>
      <c r="D54" s="1042"/>
      <c r="E54" s="1042"/>
      <c r="F54" s="1042"/>
      <c r="G54" s="1042"/>
      <c r="H54" s="1042"/>
      <c r="I54" s="1042"/>
      <c r="J54" s="1043"/>
    </row>
    <row r="55" spans="1:11" ht="16.7" customHeight="1" x14ac:dyDescent="0.25">
      <c r="A55" s="986" t="s">
        <v>106</v>
      </c>
      <c r="B55" s="986" t="s">
        <v>0</v>
      </c>
      <c r="C55" s="986" t="s">
        <v>105</v>
      </c>
      <c r="D55" s="986" t="s">
        <v>79</v>
      </c>
      <c r="E55" s="1270"/>
      <c r="F55" s="1081" t="s">
        <v>21</v>
      </c>
      <c r="G55" s="1081" t="s">
        <v>22</v>
      </c>
      <c r="H55" s="1079" t="s">
        <v>104</v>
      </c>
      <c r="I55" s="1079"/>
      <c r="J55" s="1079"/>
    </row>
    <row r="56" spans="1:11" ht="16.7" customHeight="1" x14ac:dyDescent="0.25">
      <c r="A56" s="987"/>
      <c r="B56" s="987"/>
      <c r="C56" s="987"/>
      <c r="D56" s="1271"/>
      <c r="E56" s="1272"/>
      <c r="F56" s="1081"/>
      <c r="G56" s="1081"/>
      <c r="H56" s="105">
        <f>H14</f>
        <v>2022</v>
      </c>
      <c r="I56" s="105">
        <f t="shared" ref="I56:J56" si="9">I14</f>
        <v>2023</v>
      </c>
      <c r="J56" s="105">
        <f t="shared" si="9"/>
        <v>2024</v>
      </c>
    </row>
    <row r="57" spans="1:11" ht="16.7" customHeight="1" x14ac:dyDescent="0.25">
      <c r="A57" s="205">
        <v>1</v>
      </c>
      <c r="B57" s="1132">
        <v>290</v>
      </c>
      <c r="C57" s="380" t="s">
        <v>12</v>
      </c>
      <c r="D57" s="883" t="s">
        <v>23</v>
      </c>
      <c r="E57" s="885"/>
      <c r="F57" s="57"/>
      <c r="G57" s="58" t="s">
        <v>110</v>
      </c>
      <c r="H57" s="47"/>
      <c r="I57" s="47"/>
      <c r="J57" s="47"/>
    </row>
    <row r="58" spans="1:11" ht="15.75" x14ac:dyDescent="0.25">
      <c r="A58" s="205">
        <v>2</v>
      </c>
      <c r="B58" s="1134"/>
      <c r="C58" s="380" t="s">
        <v>12</v>
      </c>
      <c r="D58" s="883" t="s">
        <v>24</v>
      </c>
      <c r="E58" s="885"/>
      <c r="F58" s="47"/>
      <c r="G58" s="58" t="s">
        <v>109</v>
      </c>
      <c r="H58" s="47"/>
      <c r="I58" s="47"/>
      <c r="J58" s="47"/>
    </row>
    <row r="59" spans="1:11" ht="16.7" customHeight="1" x14ac:dyDescent="0.25">
      <c r="A59" s="970" t="s">
        <v>25</v>
      </c>
      <c r="B59" s="971"/>
      <c r="C59" s="971"/>
      <c r="D59" s="971"/>
      <c r="E59" s="971"/>
      <c r="F59" s="971"/>
      <c r="G59" s="972"/>
      <c r="H59" s="86">
        <f>H57+H58</f>
        <v>0</v>
      </c>
      <c r="I59" s="86">
        <f t="shared" ref="I59:J59" si="10">I57+I58</f>
        <v>0</v>
      </c>
      <c r="J59" s="86">
        <f t="shared" si="10"/>
        <v>0</v>
      </c>
      <c r="K59" s="54">
        <f>E59*F59*12</f>
        <v>0</v>
      </c>
    </row>
    <row r="60" spans="1:11" x14ac:dyDescent="0.25">
      <c r="A60" s="107"/>
      <c r="B60" s="107"/>
      <c r="C60" s="107"/>
      <c r="D60" s="107"/>
      <c r="E60" s="107"/>
      <c r="F60" s="107"/>
      <c r="G60" s="107"/>
      <c r="H60" s="107"/>
      <c r="I60" s="107"/>
      <c r="J60" s="107"/>
    </row>
    <row r="61" spans="1:11" ht="16.7" customHeight="1" x14ac:dyDescent="0.25">
      <c r="A61" s="1042" t="s">
        <v>26</v>
      </c>
      <c r="B61" s="1042"/>
      <c r="C61" s="1042"/>
      <c r="D61" s="1042"/>
      <c r="E61" s="1042"/>
      <c r="F61" s="1042"/>
      <c r="G61" s="1042"/>
      <c r="H61" s="1042"/>
      <c r="I61" s="1042"/>
      <c r="J61" s="1043"/>
    </row>
    <row r="62" spans="1:11" ht="16.7" customHeight="1" x14ac:dyDescent="0.25">
      <c r="A62" s="986" t="s">
        <v>106</v>
      </c>
      <c r="B62" s="986" t="s">
        <v>0</v>
      </c>
      <c r="C62" s="986" t="s">
        <v>105</v>
      </c>
      <c r="D62" s="1098" t="s">
        <v>79</v>
      </c>
      <c r="E62" s="1098"/>
      <c r="F62" s="1257" t="s">
        <v>27</v>
      </c>
      <c r="G62" s="1259" t="s">
        <v>28</v>
      </c>
      <c r="H62" s="1079" t="s">
        <v>104</v>
      </c>
      <c r="I62" s="1079"/>
      <c r="J62" s="1079"/>
    </row>
    <row r="63" spans="1:11" ht="16.7" customHeight="1" x14ac:dyDescent="0.25">
      <c r="A63" s="987"/>
      <c r="B63" s="987"/>
      <c r="C63" s="987"/>
      <c r="D63" s="1098"/>
      <c r="E63" s="1098"/>
      <c r="F63" s="1258"/>
      <c r="G63" s="1260"/>
      <c r="H63" s="105">
        <f>H14</f>
        <v>2022</v>
      </c>
      <c r="I63" s="105">
        <f t="shared" ref="I63:J63" si="11">I14</f>
        <v>2023</v>
      </c>
      <c r="J63" s="105">
        <f t="shared" si="11"/>
        <v>2024</v>
      </c>
    </row>
    <row r="64" spans="1:11" ht="15.75" x14ac:dyDescent="0.25">
      <c r="A64" s="205">
        <v>1</v>
      </c>
      <c r="B64" s="1142">
        <v>290</v>
      </c>
      <c r="C64" s="380" t="s">
        <v>12</v>
      </c>
      <c r="D64" s="1096" t="s">
        <v>29</v>
      </c>
      <c r="E64" s="1096"/>
      <c r="F64" s="5"/>
      <c r="G64" s="2"/>
      <c r="H64" s="47"/>
      <c r="I64" s="47"/>
      <c r="J64" s="47"/>
    </row>
    <row r="65" spans="1:10" ht="33" customHeight="1" x14ac:dyDescent="0.25">
      <c r="A65" s="205">
        <v>2</v>
      </c>
      <c r="B65" s="1142"/>
      <c r="C65" s="380" t="s">
        <v>12</v>
      </c>
      <c r="D65" s="883" t="s">
        <v>83</v>
      </c>
      <c r="E65" s="885"/>
      <c r="F65" s="407" t="s">
        <v>30</v>
      </c>
      <c r="G65" s="408" t="s">
        <v>30</v>
      </c>
      <c r="H65" s="47"/>
      <c r="I65" s="47"/>
      <c r="J65" s="47"/>
    </row>
    <row r="66" spans="1:10" ht="15.75" x14ac:dyDescent="0.25">
      <c r="A66" s="205">
        <v>3</v>
      </c>
      <c r="B66" s="1142"/>
      <c r="C66" s="380" t="s">
        <v>12</v>
      </c>
      <c r="D66" s="883"/>
      <c r="E66" s="885"/>
      <c r="F66" s="407" t="s">
        <v>30</v>
      </c>
      <c r="G66" s="408" t="s">
        <v>30</v>
      </c>
      <c r="H66" s="47"/>
      <c r="I66" s="47"/>
      <c r="J66" s="47"/>
    </row>
    <row r="67" spans="1:10" ht="16.7" customHeight="1" x14ac:dyDescent="0.25">
      <c r="A67" s="970" t="s">
        <v>31</v>
      </c>
      <c r="B67" s="971"/>
      <c r="C67" s="971"/>
      <c r="D67" s="971"/>
      <c r="E67" s="971"/>
      <c r="F67" s="971"/>
      <c r="G67" s="972"/>
      <c r="H67" s="86">
        <f>SUM(H64:H66)</f>
        <v>0</v>
      </c>
      <c r="I67" s="86">
        <f t="shared" ref="I67:J67" si="12">SUM(I64:I66)</f>
        <v>0</v>
      </c>
      <c r="J67" s="86">
        <f t="shared" si="12"/>
        <v>0</v>
      </c>
    </row>
    <row r="68" spans="1:10" x14ac:dyDescent="0.25">
      <c r="A68" s="107"/>
      <c r="B68" s="107"/>
      <c r="C68" s="107"/>
      <c r="D68" s="107"/>
      <c r="E68" s="107"/>
      <c r="F68" s="107"/>
      <c r="G68" s="107"/>
      <c r="H68" s="107"/>
      <c r="I68" s="107"/>
      <c r="J68" s="107"/>
    </row>
    <row r="69" spans="1:10" ht="15.75" x14ac:dyDescent="0.25">
      <c r="A69" s="1042" t="s">
        <v>517</v>
      </c>
      <c r="B69" s="1042"/>
      <c r="C69" s="1042"/>
      <c r="D69" s="1042"/>
      <c r="E69" s="1042"/>
      <c r="F69" s="1042"/>
      <c r="G69" s="1042"/>
      <c r="H69" s="1042"/>
      <c r="I69" s="1042"/>
      <c r="J69" s="1043"/>
    </row>
    <row r="70" spans="1:10" ht="15.75" x14ac:dyDescent="0.25">
      <c r="A70" s="986" t="s">
        <v>106</v>
      </c>
      <c r="B70" s="986" t="s">
        <v>0</v>
      </c>
      <c r="C70" s="986" t="s">
        <v>105</v>
      </c>
      <c r="D70" s="1079" t="s">
        <v>79</v>
      </c>
      <c r="E70" s="1079"/>
      <c r="F70" s="1079"/>
      <c r="G70" s="1079"/>
      <c r="H70" s="1079" t="s">
        <v>104</v>
      </c>
      <c r="I70" s="1079"/>
      <c r="J70" s="1079"/>
    </row>
    <row r="71" spans="1:10" ht="15.75" x14ac:dyDescent="0.25">
      <c r="A71" s="987"/>
      <c r="B71" s="987"/>
      <c r="C71" s="987"/>
      <c r="D71" s="1079"/>
      <c r="E71" s="1079"/>
      <c r="F71" s="1079"/>
      <c r="G71" s="1079"/>
      <c r="H71" s="105">
        <f>H14</f>
        <v>2022</v>
      </c>
      <c r="I71" s="105">
        <f t="shared" ref="I71:J71" si="13">I14</f>
        <v>2023</v>
      </c>
      <c r="J71" s="105">
        <f t="shared" si="13"/>
        <v>2024</v>
      </c>
    </row>
    <row r="72" spans="1:10" ht="15.75" x14ac:dyDescent="0.25">
      <c r="A72" s="205">
        <v>1</v>
      </c>
      <c r="B72" s="1132">
        <v>290</v>
      </c>
      <c r="C72" s="380" t="s">
        <v>12</v>
      </c>
      <c r="D72" s="1139" t="s">
        <v>98</v>
      </c>
      <c r="E72" s="1140"/>
      <c r="F72" s="1140"/>
      <c r="G72" s="1141"/>
      <c r="H72" s="47"/>
      <c r="I72" s="47"/>
      <c r="J72" s="47"/>
    </row>
    <row r="73" spans="1:10" ht="15.75" x14ac:dyDescent="0.25">
      <c r="A73" s="205">
        <v>2</v>
      </c>
      <c r="B73" s="1134"/>
      <c r="C73" s="380" t="s">
        <v>12</v>
      </c>
      <c r="D73" s="1139"/>
      <c r="E73" s="1140"/>
      <c r="F73" s="1140"/>
      <c r="G73" s="1141"/>
      <c r="H73" s="47"/>
      <c r="I73" s="47"/>
      <c r="J73" s="47"/>
    </row>
    <row r="74" spans="1:10" ht="15.75" x14ac:dyDescent="0.25">
      <c r="A74" s="970" t="s">
        <v>32</v>
      </c>
      <c r="B74" s="971"/>
      <c r="C74" s="971"/>
      <c r="D74" s="971"/>
      <c r="E74" s="971"/>
      <c r="F74" s="971"/>
      <c r="G74" s="972"/>
      <c r="H74" s="86">
        <f>SUM(H72:H73)</f>
        <v>0</v>
      </c>
      <c r="I74" s="86">
        <f t="shared" ref="I74:J74" si="14">SUM(I72:I73)</f>
        <v>0</v>
      </c>
      <c r="J74" s="86">
        <f t="shared" si="14"/>
        <v>0</v>
      </c>
    </row>
    <row r="75" spans="1:10" x14ac:dyDescent="0.25">
      <c r="A75" s="107"/>
      <c r="B75" s="107"/>
      <c r="C75" s="107"/>
      <c r="D75" s="107"/>
      <c r="E75" s="107"/>
      <c r="F75" s="107"/>
      <c r="G75" s="107"/>
      <c r="H75" s="107"/>
      <c r="I75" s="107"/>
      <c r="J75" s="107"/>
    </row>
    <row r="76" spans="1:10" ht="20.25" customHeight="1" x14ac:dyDescent="0.25">
      <c r="A76" s="1042" t="s">
        <v>33</v>
      </c>
      <c r="B76" s="1042"/>
      <c r="C76" s="1042"/>
      <c r="D76" s="1042"/>
      <c r="E76" s="1042"/>
      <c r="F76" s="1042"/>
      <c r="G76" s="1042"/>
      <c r="H76" s="1042"/>
      <c r="I76" s="1042"/>
      <c r="J76" s="1043"/>
    </row>
    <row r="77" spans="1:10" ht="15.75" customHeight="1" x14ac:dyDescent="0.25">
      <c r="A77" s="986" t="s">
        <v>106</v>
      </c>
      <c r="B77" s="1098" t="s">
        <v>0</v>
      </c>
      <c r="C77" s="1098" t="s">
        <v>105</v>
      </c>
      <c r="D77" s="1079" t="s">
        <v>79</v>
      </c>
      <c r="E77" s="1098" t="s">
        <v>84</v>
      </c>
      <c r="F77" s="1099" t="s">
        <v>34</v>
      </c>
      <c r="G77" s="1080" t="s">
        <v>112</v>
      </c>
      <c r="H77" s="1079" t="s">
        <v>104</v>
      </c>
      <c r="I77" s="1079"/>
      <c r="J77" s="1079"/>
    </row>
    <row r="78" spans="1:10" ht="18" customHeight="1" x14ac:dyDescent="0.25">
      <c r="A78" s="987"/>
      <c r="B78" s="1098"/>
      <c r="C78" s="1098"/>
      <c r="D78" s="1079"/>
      <c r="E78" s="1098"/>
      <c r="F78" s="1099"/>
      <c r="G78" s="1080"/>
      <c r="H78" s="105">
        <f>H14</f>
        <v>2022</v>
      </c>
      <c r="I78" s="105">
        <f t="shared" ref="I78:J78" si="15">I14</f>
        <v>2023</v>
      </c>
      <c r="J78" s="105">
        <f t="shared" si="15"/>
        <v>2024</v>
      </c>
    </row>
    <row r="79" spans="1:10" ht="17.25" customHeight="1" x14ac:dyDescent="0.25">
      <c r="A79" s="1129">
        <v>1</v>
      </c>
      <c r="B79" s="1132">
        <v>225</v>
      </c>
      <c r="C79" s="1135" t="s">
        <v>35</v>
      </c>
      <c r="D79" s="98" t="s">
        <v>36</v>
      </c>
      <c r="E79" s="122" t="s">
        <v>30</v>
      </c>
      <c r="F79" s="122" t="s">
        <v>30</v>
      </c>
      <c r="G79" s="122" t="s">
        <v>30</v>
      </c>
      <c r="H79" s="122" t="s">
        <v>30</v>
      </c>
      <c r="I79" s="122" t="s">
        <v>30</v>
      </c>
      <c r="J79" s="122" t="s">
        <v>30</v>
      </c>
    </row>
    <row r="80" spans="1:10" ht="15.75" x14ac:dyDescent="0.25">
      <c r="A80" s="1130"/>
      <c r="B80" s="1133"/>
      <c r="C80" s="1136"/>
      <c r="D80" s="60"/>
      <c r="E80" s="61" t="s">
        <v>96</v>
      </c>
      <c r="F80" s="52"/>
      <c r="G80" s="63" t="e">
        <f>H80/F80</f>
        <v>#DIV/0!</v>
      </c>
      <c r="H80" s="47"/>
      <c r="I80" s="47"/>
      <c r="J80" s="47"/>
    </row>
    <row r="81" spans="1:10" ht="15.75" x14ac:dyDescent="0.25">
      <c r="A81" s="1130"/>
      <c r="B81" s="1133"/>
      <c r="C81" s="1136"/>
      <c r="D81" s="60"/>
      <c r="E81" s="61" t="s">
        <v>96</v>
      </c>
      <c r="F81" s="52"/>
      <c r="G81" s="63" t="e">
        <f t="shared" ref="G81:G93" si="16">H81/F81</f>
        <v>#DIV/0!</v>
      </c>
      <c r="H81" s="47"/>
      <c r="I81" s="47"/>
      <c r="J81" s="47"/>
    </row>
    <row r="82" spans="1:10" ht="15.75" x14ac:dyDescent="0.25">
      <c r="A82" s="1130"/>
      <c r="B82" s="1133"/>
      <c r="C82" s="1136"/>
      <c r="D82" s="60"/>
      <c r="E82" s="61" t="s">
        <v>96</v>
      </c>
      <c r="F82" s="52"/>
      <c r="G82" s="63" t="e">
        <f t="shared" si="16"/>
        <v>#DIV/0!</v>
      </c>
      <c r="H82" s="47"/>
      <c r="I82" s="47"/>
      <c r="J82" s="47"/>
    </row>
    <row r="83" spans="1:10" ht="15.75" x14ac:dyDescent="0.25">
      <c r="A83" s="1130"/>
      <c r="B83" s="1133"/>
      <c r="C83" s="1136"/>
      <c r="D83" s="60"/>
      <c r="E83" s="61" t="s">
        <v>96</v>
      </c>
      <c r="F83" s="52"/>
      <c r="G83" s="63" t="e">
        <f t="shared" si="16"/>
        <v>#DIV/0!</v>
      </c>
      <c r="H83" s="47"/>
      <c r="I83" s="47"/>
      <c r="J83" s="47"/>
    </row>
    <row r="84" spans="1:10" ht="15.75" x14ac:dyDescent="0.25">
      <c r="A84" s="1130"/>
      <c r="B84" s="1133"/>
      <c r="C84" s="1136"/>
      <c r="D84" s="60"/>
      <c r="E84" s="61" t="s">
        <v>96</v>
      </c>
      <c r="F84" s="52"/>
      <c r="G84" s="63" t="e">
        <f t="shared" si="16"/>
        <v>#DIV/0!</v>
      </c>
      <c r="H84" s="47"/>
      <c r="I84" s="47"/>
      <c r="J84" s="47"/>
    </row>
    <row r="85" spans="1:10" ht="15.75" x14ac:dyDescent="0.25">
      <c r="A85" s="1131"/>
      <c r="B85" s="1134"/>
      <c r="C85" s="1137"/>
      <c r="D85" s="60"/>
      <c r="E85" s="61" t="s">
        <v>96</v>
      </c>
      <c r="F85" s="52"/>
      <c r="G85" s="63" t="e">
        <f t="shared" si="16"/>
        <v>#DIV/0!</v>
      </c>
      <c r="H85" s="47"/>
      <c r="I85" s="47"/>
      <c r="J85" s="47"/>
    </row>
    <row r="86" spans="1:10" ht="18" customHeight="1" x14ac:dyDescent="0.25">
      <c r="A86" s="947" t="s">
        <v>380</v>
      </c>
      <c r="B86" s="948"/>
      <c r="C86" s="948"/>
      <c r="D86" s="948"/>
      <c r="E86" s="948"/>
      <c r="F86" s="948"/>
      <c r="G86" s="949"/>
      <c r="H86" s="202">
        <f>SUM(H80:H85)</f>
        <v>0</v>
      </c>
      <c r="I86" s="202">
        <f t="shared" ref="I86:J86" si="17">SUM(I80:I85)</f>
        <v>0</v>
      </c>
      <c r="J86" s="202">
        <f t="shared" si="17"/>
        <v>0</v>
      </c>
    </row>
    <row r="87" spans="1:10" ht="15.75" x14ac:dyDescent="0.25">
      <c r="A87" s="1129">
        <v>1</v>
      </c>
      <c r="B87" s="1132">
        <v>226</v>
      </c>
      <c r="C87" s="1135" t="s">
        <v>10</v>
      </c>
      <c r="D87" s="60"/>
      <c r="E87" s="61" t="s">
        <v>96</v>
      </c>
      <c r="F87" s="52"/>
      <c r="G87" s="63" t="e">
        <f t="shared" si="16"/>
        <v>#DIV/0!</v>
      </c>
      <c r="H87" s="47"/>
      <c r="I87" s="47"/>
      <c r="J87" s="47"/>
    </row>
    <row r="88" spans="1:10" ht="15.75" x14ac:dyDescent="0.25">
      <c r="A88" s="1130"/>
      <c r="B88" s="1133"/>
      <c r="C88" s="1136"/>
      <c r="D88" s="60"/>
      <c r="E88" s="61" t="s">
        <v>96</v>
      </c>
      <c r="F88" s="52"/>
      <c r="G88" s="63" t="e">
        <f t="shared" si="16"/>
        <v>#DIV/0!</v>
      </c>
      <c r="H88" s="47"/>
      <c r="I88" s="47"/>
      <c r="J88" s="47"/>
    </row>
    <row r="89" spans="1:10" ht="15.75" x14ac:dyDescent="0.25">
      <c r="A89" s="1130"/>
      <c r="B89" s="1133"/>
      <c r="C89" s="1136"/>
      <c r="D89" s="60"/>
      <c r="E89" s="61" t="s">
        <v>96</v>
      </c>
      <c r="F89" s="52"/>
      <c r="G89" s="63" t="e">
        <f>H89/F89</f>
        <v>#DIV/0!</v>
      </c>
      <c r="H89" s="47"/>
      <c r="I89" s="47"/>
      <c r="J89" s="47"/>
    </row>
    <row r="90" spans="1:10" ht="15.75" x14ac:dyDescent="0.25">
      <c r="A90" s="1130"/>
      <c r="B90" s="1133"/>
      <c r="C90" s="1136"/>
      <c r="D90" s="60"/>
      <c r="E90" s="61" t="s">
        <v>96</v>
      </c>
      <c r="F90" s="52"/>
      <c r="G90" s="63" t="e">
        <f t="shared" si="16"/>
        <v>#DIV/0!</v>
      </c>
      <c r="H90" s="47"/>
      <c r="I90" s="47"/>
      <c r="J90" s="47"/>
    </row>
    <row r="91" spans="1:10" ht="15.75" x14ac:dyDescent="0.25">
      <c r="A91" s="1130"/>
      <c r="B91" s="1133"/>
      <c r="C91" s="1136"/>
      <c r="D91" s="60"/>
      <c r="E91" s="61" t="s">
        <v>96</v>
      </c>
      <c r="F91" s="52"/>
      <c r="G91" s="63" t="e">
        <f t="shared" si="16"/>
        <v>#DIV/0!</v>
      </c>
      <c r="H91" s="47"/>
      <c r="I91" s="47"/>
      <c r="J91" s="47"/>
    </row>
    <row r="92" spans="1:10" ht="15.75" x14ac:dyDescent="0.25">
      <c r="A92" s="1130"/>
      <c r="B92" s="1133"/>
      <c r="C92" s="1136"/>
      <c r="D92" s="60"/>
      <c r="E92" s="61" t="s">
        <v>96</v>
      </c>
      <c r="F92" s="52"/>
      <c r="G92" s="63" t="e">
        <f t="shared" si="16"/>
        <v>#DIV/0!</v>
      </c>
      <c r="H92" s="47"/>
      <c r="I92" s="47"/>
      <c r="J92" s="47"/>
    </row>
    <row r="93" spans="1:10" ht="15.75" x14ac:dyDescent="0.25">
      <c r="A93" s="1131"/>
      <c r="B93" s="1134"/>
      <c r="C93" s="1137"/>
      <c r="D93" s="60"/>
      <c r="E93" s="61" t="s">
        <v>96</v>
      </c>
      <c r="F93" s="52"/>
      <c r="G93" s="63" t="e">
        <f t="shared" si="16"/>
        <v>#DIV/0!</v>
      </c>
      <c r="H93" s="47"/>
      <c r="I93" s="47"/>
      <c r="J93" s="47"/>
    </row>
    <row r="94" spans="1:10" ht="23.25" customHeight="1" x14ac:dyDescent="0.25">
      <c r="A94" s="947" t="s">
        <v>381</v>
      </c>
      <c r="B94" s="948"/>
      <c r="C94" s="948"/>
      <c r="D94" s="948"/>
      <c r="E94" s="948"/>
      <c r="F94" s="948"/>
      <c r="G94" s="949"/>
      <c r="H94" s="202">
        <f>SUM(H87:H93)</f>
        <v>0</v>
      </c>
      <c r="I94" s="202">
        <f t="shared" ref="I94:J94" si="18">SUM(I87:I93)</f>
        <v>0</v>
      </c>
      <c r="J94" s="202">
        <f t="shared" si="18"/>
        <v>0</v>
      </c>
    </row>
    <row r="95" spans="1:10" ht="35.25" customHeight="1" x14ac:dyDescent="0.25">
      <c r="A95" s="970" t="s">
        <v>37</v>
      </c>
      <c r="B95" s="971"/>
      <c r="C95" s="971"/>
      <c r="D95" s="971"/>
      <c r="E95" s="971"/>
      <c r="F95" s="971"/>
      <c r="G95" s="972"/>
      <c r="H95" s="86">
        <f>H94+H86</f>
        <v>0</v>
      </c>
      <c r="I95" s="86">
        <f t="shared" ref="I95:J95" si="19">I94+I86</f>
        <v>0</v>
      </c>
      <c r="J95" s="86">
        <f t="shared" si="19"/>
        <v>0</v>
      </c>
    </row>
    <row r="96" spans="1:10" ht="23.25" customHeight="1" x14ac:dyDescent="0.25">
      <c r="A96" s="339"/>
      <c r="B96" s="339"/>
      <c r="C96" s="339"/>
      <c r="D96" s="339"/>
      <c r="E96" s="339"/>
      <c r="F96" s="339"/>
      <c r="G96" s="339"/>
      <c r="H96" s="107"/>
      <c r="I96" s="107"/>
      <c r="J96" s="107"/>
    </row>
    <row r="97" spans="1:10" ht="29.45" customHeight="1" x14ac:dyDescent="0.25">
      <c r="A97" s="1048" t="s">
        <v>405</v>
      </c>
      <c r="B97" s="1048"/>
      <c r="C97" s="1048"/>
      <c r="D97" s="1048"/>
      <c r="E97" s="1048"/>
      <c r="F97" s="1048"/>
      <c r="G97" s="1048"/>
      <c r="H97" s="1048"/>
      <c r="I97" s="1048"/>
      <c r="J97" s="1048"/>
    </row>
    <row r="98" spans="1:10" ht="15.75" x14ac:dyDescent="0.25">
      <c r="A98" s="986" t="s">
        <v>106</v>
      </c>
      <c r="B98" s="1098" t="s">
        <v>0</v>
      </c>
      <c r="C98" s="1098" t="s">
        <v>105</v>
      </c>
      <c r="D98" s="1079" t="s">
        <v>79</v>
      </c>
      <c r="E98" s="1098" t="s">
        <v>84</v>
      </c>
      <c r="F98" s="1099" t="s">
        <v>34</v>
      </c>
      <c r="G98" s="1080" t="s">
        <v>112</v>
      </c>
      <c r="H98" s="1079" t="s">
        <v>104</v>
      </c>
      <c r="I98" s="1079"/>
      <c r="J98" s="1079"/>
    </row>
    <row r="99" spans="1:10" ht="15.75" x14ac:dyDescent="0.25">
      <c r="A99" s="987"/>
      <c r="B99" s="1098"/>
      <c r="C99" s="1098"/>
      <c r="D99" s="1079"/>
      <c r="E99" s="1098"/>
      <c r="F99" s="1099"/>
      <c r="G99" s="1080"/>
      <c r="H99" s="105">
        <f>H14</f>
        <v>2022</v>
      </c>
      <c r="I99" s="105">
        <f t="shared" ref="I99:J99" si="20">I14</f>
        <v>2023</v>
      </c>
      <c r="J99" s="105">
        <f t="shared" si="20"/>
        <v>2024</v>
      </c>
    </row>
    <row r="100" spans="1:10" ht="45" x14ac:dyDescent="0.25">
      <c r="A100" s="242">
        <v>1</v>
      </c>
      <c r="B100" s="314">
        <v>225</v>
      </c>
      <c r="C100" s="315" t="s">
        <v>35</v>
      </c>
      <c r="D100" s="62"/>
      <c r="E100" s="61" t="s">
        <v>96</v>
      </c>
      <c r="F100" s="52"/>
      <c r="G100" s="63" t="e">
        <f>H100/F100</f>
        <v>#DIV/0!</v>
      </c>
      <c r="H100" s="47"/>
      <c r="I100" s="47"/>
      <c r="J100" s="47"/>
    </row>
    <row r="101" spans="1:10" ht="15.75" x14ac:dyDescent="0.25">
      <c r="A101" s="242"/>
      <c r="B101" s="314">
        <v>226</v>
      </c>
      <c r="C101" s="315" t="s">
        <v>10</v>
      </c>
      <c r="D101" s="62"/>
      <c r="E101" s="61" t="s">
        <v>96</v>
      </c>
      <c r="F101" s="52"/>
      <c r="G101" s="63" t="e">
        <f t="shared" ref="G101:G103" si="21">H101/F101</f>
        <v>#DIV/0!</v>
      </c>
      <c r="H101" s="47"/>
      <c r="I101" s="47"/>
      <c r="J101" s="47"/>
    </row>
    <row r="102" spans="1:10" ht="15.75" x14ac:dyDescent="0.25">
      <c r="A102" s="397"/>
      <c r="B102" s="399"/>
      <c r="C102" s="67"/>
      <c r="D102" s="62"/>
      <c r="E102" s="61" t="s">
        <v>96</v>
      </c>
      <c r="F102" s="52"/>
      <c r="G102" s="63" t="e">
        <f t="shared" si="21"/>
        <v>#DIV/0!</v>
      </c>
      <c r="H102" s="47"/>
      <c r="I102" s="47"/>
      <c r="J102" s="47"/>
    </row>
    <row r="103" spans="1:10" ht="30" x14ac:dyDescent="0.25">
      <c r="A103" s="242"/>
      <c r="B103" s="314">
        <v>310</v>
      </c>
      <c r="C103" s="315" t="s">
        <v>424</v>
      </c>
      <c r="D103" s="62"/>
      <c r="E103" s="61" t="s">
        <v>96</v>
      </c>
      <c r="F103" s="52"/>
      <c r="G103" s="63" t="e">
        <f t="shared" si="21"/>
        <v>#DIV/0!</v>
      </c>
      <c r="H103" s="47"/>
      <c r="I103" s="47"/>
      <c r="J103" s="47"/>
    </row>
    <row r="104" spans="1:10" ht="17.25" customHeight="1" x14ac:dyDescent="0.25">
      <c r="A104" s="970" t="s">
        <v>404</v>
      </c>
      <c r="B104" s="971"/>
      <c r="C104" s="971"/>
      <c r="D104" s="971"/>
      <c r="E104" s="971"/>
      <c r="F104" s="971"/>
      <c r="G104" s="972"/>
      <c r="H104" s="86">
        <f>SUM(H100:H103)</f>
        <v>0</v>
      </c>
      <c r="I104" s="86">
        <f t="shared" ref="I104:J104" si="22">SUM(I100:I103)</f>
        <v>0</v>
      </c>
      <c r="J104" s="86">
        <f t="shared" si="22"/>
        <v>0</v>
      </c>
    </row>
    <row r="105" spans="1:10" x14ac:dyDescent="0.2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</row>
    <row r="106" spans="1:10" ht="17.25" customHeight="1" x14ac:dyDescent="0.25">
      <c r="A106" s="1273" t="s">
        <v>113</v>
      </c>
      <c r="B106" s="1273"/>
      <c r="C106" s="1273"/>
      <c r="D106" s="1273"/>
      <c r="E106" s="1273"/>
      <c r="F106" s="1273"/>
      <c r="G106" s="1273"/>
      <c r="H106" s="1273"/>
      <c r="I106" s="1273"/>
      <c r="J106" s="1274"/>
    </row>
    <row r="107" spans="1:10" ht="17.25" customHeight="1" x14ac:dyDescent="0.25">
      <c r="A107" s="107"/>
      <c r="B107" s="985" t="s">
        <v>38</v>
      </c>
      <c r="C107" s="985"/>
      <c r="D107" s="985"/>
      <c r="E107" s="985"/>
      <c r="F107" s="985"/>
      <c r="G107" s="985"/>
      <c r="H107" s="985"/>
      <c r="I107" s="985"/>
      <c r="J107" s="985"/>
    </row>
    <row r="108" spans="1:10" ht="17.25" customHeight="1" x14ac:dyDescent="0.25">
      <c r="A108" s="1098" t="s">
        <v>106</v>
      </c>
      <c r="B108" s="1079" t="s">
        <v>114</v>
      </c>
      <c r="C108" s="1079"/>
      <c r="D108" s="1079"/>
      <c r="E108" s="1099" t="s">
        <v>92</v>
      </c>
      <c r="F108" s="1099" t="s">
        <v>93</v>
      </c>
      <c r="G108" s="1080" t="s">
        <v>115</v>
      </c>
      <c r="H108" s="1079" t="s">
        <v>104</v>
      </c>
      <c r="I108" s="1079"/>
      <c r="J108" s="1079"/>
    </row>
    <row r="109" spans="1:10" ht="15" customHeight="1" x14ac:dyDescent="0.25">
      <c r="A109" s="1098"/>
      <c r="B109" s="1079"/>
      <c r="C109" s="1079"/>
      <c r="D109" s="1079"/>
      <c r="E109" s="1099"/>
      <c r="F109" s="1099"/>
      <c r="G109" s="1080"/>
      <c r="H109" s="105">
        <f>H14</f>
        <v>2022</v>
      </c>
      <c r="I109" s="105">
        <f t="shared" ref="I109:J109" si="23">I14</f>
        <v>2023</v>
      </c>
      <c r="J109" s="105">
        <f t="shared" si="23"/>
        <v>2024</v>
      </c>
    </row>
    <row r="110" spans="1:10" x14ac:dyDescent="0.25">
      <c r="A110" s="324">
        <v>1</v>
      </c>
      <c r="B110" s="923">
        <v>2</v>
      </c>
      <c r="C110" s="923"/>
      <c r="D110" s="923"/>
      <c r="E110" s="325">
        <v>3</v>
      </c>
      <c r="F110" s="325">
        <v>4</v>
      </c>
      <c r="G110" s="325">
        <v>5</v>
      </c>
      <c r="H110" s="391">
        <v>6</v>
      </c>
      <c r="I110" s="391">
        <v>7</v>
      </c>
      <c r="J110" s="391">
        <v>8</v>
      </c>
    </row>
    <row r="111" spans="1:10" ht="15.75" x14ac:dyDescent="0.25">
      <c r="A111" s="397"/>
      <c r="B111" s="1024"/>
      <c r="C111" s="1025"/>
      <c r="D111" s="1026"/>
      <c r="E111" s="52"/>
      <c r="F111" s="52"/>
      <c r="G111" s="47" t="e">
        <f>H111/F111/E111</f>
        <v>#DIV/0!</v>
      </c>
      <c r="H111" s="47"/>
      <c r="I111" s="47"/>
      <c r="J111" s="47"/>
    </row>
    <row r="112" spans="1:10" ht="15.75" x14ac:dyDescent="0.25">
      <c r="A112" s="397"/>
      <c r="B112" s="1091"/>
      <c r="C112" s="1092"/>
      <c r="D112" s="1093"/>
      <c r="E112" s="52"/>
      <c r="F112" s="52"/>
      <c r="G112" s="47" t="e">
        <f>H112/F112/E112</f>
        <v>#DIV/0!</v>
      </c>
      <c r="H112" s="47"/>
      <c r="I112" s="47"/>
      <c r="J112" s="47"/>
    </row>
    <row r="113" spans="1:10" ht="15.75" x14ac:dyDescent="0.25">
      <c r="A113" s="397"/>
      <c r="B113" s="1091"/>
      <c r="C113" s="1092"/>
      <c r="D113" s="1093"/>
      <c r="E113" s="52"/>
      <c r="F113" s="52"/>
      <c r="G113" s="47" t="e">
        <f t="shared" ref="G113:G120" si="24">H113/F113/E113</f>
        <v>#DIV/0!</v>
      </c>
      <c r="H113" s="47"/>
      <c r="I113" s="47"/>
      <c r="J113" s="47"/>
    </row>
    <row r="114" spans="1:10" ht="15.75" x14ac:dyDescent="0.25">
      <c r="A114" s="397"/>
      <c r="B114" s="1091"/>
      <c r="C114" s="1092"/>
      <c r="D114" s="1093"/>
      <c r="E114" s="52"/>
      <c r="F114" s="52"/>
      <c r="G114" s="47" t="e">
        <f t="shared" si="24"/>
        <v>#DIV/0!</v>
      </c>
      <c r="H114" s="47"/>
      <c r="I114" s="47"/>
      <c r="J114" s="47"/>
    </row>
    <row r="115" spans="1:10" ht="15.75" x14ac:dyDescent="0.25">
      <c r="A115" s="397"/>
      <c r="B115" s="1091"/>
      <c r="C115" s="1092"/>
      <c r="D115" s="1093"/>
      <c r="E115" s="52"/>
      <c r="F115" s="52"/>
      <c r="G115" s="47" t="e">
        <f t="shared" si="24"/>
        <v>#DIV/0!</v>
      </c>
      <c r="H115" s="47"/>
      <c r="I115" s="47"/>
      <c r="J115" s="47"/>
    </row>
    <row r="116" spans="1:10" ht="15.75" x14ac:dyDescent="0.25">
      <c r="A116" s="397"/>
      <c r="B116" s="1091"/>
      <c r="C116" s="1092"/>
      <c r="D116" s="1093"/>
      <c r="E116" s="52"/>
      <c r="F116" s="52"/>
      <c r="G116" s="47" t="e">
        <f t="shared" si="24"/>
        <v>#DIV/0!</v>
      </c>
      <c r="H116" s="47"/>
      <c r="I116" s="47"/>
      <c r="J116" s="47"/>
    </row>
    <row r="117" spans="1:10" ht="15.75" x14ac:dyDescent="0.25">
      <c r="A117" s="397"/>
      <c r="B117" s="1091"/>
      <c r="C117" s="1092"/>
      <c r="D117" s="1093"/>
      <c r="E117" s="52"/>
      <c r="F117" s="52"/>
      <c r="G117" s="47" t="e">
        <f t="shared" si="24"/>
        <v>#DIV/0!</v>
      </c>
      <c r="H117" s="47"/>
      <c r="I117" s="47"/>
      <c r="J117" s="47"/>
    </row>
    <row r="118" spans="1:10" ht="15.75" x14ac:dyDescent="0.25">
      <c r="A118" s="397"/>
      <c r="B118" s="1091"/>
      <c r="C118" s="1092"/>
      <c r="D118" s="1093"/>
      <c r="E118" s="52"/>
      <c r="F118" s="52"/>
      <c r="G118" s="47" t="e">
        <f t="shared" si="24"/>
        <v>#DIV/0!</v>
      </c>
      <c r="H118" s="47"/>
      <c r="I118" s="47"/>
      <c r="J118" s="47"/>
    </row>
    <row r="119" spans="1:10" ht="15.75" x14ac:dyDescent="0.25">
      <c r="A119" s="397"/>
      <c r="B119" s="1091"/>
      <c r="C119" s="1092"/>
      <c r="D119" s="1093"/>
      <c r="E119" s="52"/>
      <c r="F119" s="52"/>
      <c r="G119" s="47" t="e">
        <f t="shared" si="24"/>
        <v>#DIV/0!</v>
      </c>
      <c r="H119" s="47"/>
      <c r="I119" s="47"/>
      <c r="J119" s="47"/>
    </row>
    <row r="120" spans="1:10" ht="15.75" x14ac:dyDescent="0.25">
      <c r="A120" s="397"/>
      <c r="B120" s="1091"/>
      <c r="C120" s="1092"/>
      <c r="D120" s="1093"/>
      <c r="E120" s="52"/>
      <c r="F120" s="52"/>
      <c r="G120" s="47" t="e">
        <f t="shared" si="24"/>
        <v>#DIV/0!</v>
      </c>
      <c r="H120" s="47"/>
      <c r="I120" s="47"/>
      <c r="J120" s="47"/>
    </row>
    <row r="121" spans="1:10" ht="15.75" x14ac:dyDescent="0.25">
      <c r="A121" s="970" t="s">
        <v>47</v>
      </c>
      <c r="B121" s="971"/>
      <c r="C121" s="971"/>
      <c r="D121" s="971"/>
      <c r="E121" s="971"/>
      <c r="F121" s="971"/>
      <c r="G121" s="972"/>
      <c r="H121" s="86">
        <f>SUM(H111:H120)</f>
        <v>0</v>
      </c>
      <c r="I121" s="86">
        <f t="shared" ref="I121:J121" si="25">SUM(I111:I120)</f>
        <v>0</v>
      </c>
      <c r="J121" s="86">
        <f t="shared" si="25"/>
        <v>0</v>
      </c>
    </row>
    <row r="122" spans="1:10" x14ac:dyDescent="0.2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</row>
    <row r="123" spans="1:10" ht="19.5" customHeight="1" x14ac:dyDescent="0.25">
      <c r="A123" s="107"/>
      <c r="B123" s="985" t="s">
        <v>48</v>
      </c>
      <c r="C123" s="985"/>
      <c r="D123" s="985"/>
      <c r="E123" s="985"/>
      <c r="F123" s="985"/>
      <c r="G123" s="985"/>
      <c r="H123" s="985"/>
      <c r="I123" s="985"/>
      <c r="J123" s="985"/>
    </row>
    <row r="124" spans="1:10" ht="15.75" x14ac:dyDescent="0.25">
      <c r="A124" s="1098" t="s">
        <v>106</v>
      </c>
      <c r="B124" s="1079" t="s">
        <v>79</v>
      </c>
      <c r="C124" s="1079"/>
      <c r="D124" s="1079"/>
      <c r="E124" s="1099" t="s">
        <v>49</v>
      </c>
      <c r="F124" s="1099" t="s">
        <v>116</v>
      </c>
      <c r="G124" s="1276" t="s">
        <v>117</v>
      </c>
      <c r="H124" s="1079" t="s">
        <v>104</v>
      </c>
      <c r="I124" s="1079"/>
      <c r="J124" s="1079"/>
    </row>
    <row r="125" spans="1:10" ht="15.75" x14ac:dyDescent="0.25">
      <c r="A125" s="1098"/>
      <c r="B125" s="1079"/>
      <c r="C125" s="1079"/>
      <c r="D125" s="1079"/>
      <c r="E125" s="1099"/>
      <c r="F125" s="1099"/>
      <c r="G125" s="1276"/>
      <c r="H125" s="105">
        <f>H14</f>
        <v>2022</v>
      </c>
      <c r="I125" s="105">
        <f t="shared" ref="I125:J125" si="26">I14</f>
        <v>2023</v>
      </c>
      <c r="J125" s="105">
        <f t="shared" si="26"/>
        <v>2024</v>
      </c>
    </row>
    <row r="126" spans="1:10" x14ac:dyDescent="0.25">
      <c r="A126" s="324">
        <v>1</v>
      </c>
      <c r="B126" s="923">
        <v>2</v>
      </c>
      <c r="C126" s="923"/>
      <c r="D126" s="923"/>
      <c r="E126" s="325">
        <v>3</v>
      </c>
      <c r="F126" s="325">
        <v>4</v>
      </c>
      <c r="G126" s="325">
        <v>5</v>
      </c>
      <c r="H126" s="391">
        <v>6</v>
      </c>
      <c r="I126" s="391">
        <v>7</v>
      </c>
      <c r="J126" s="391">
        <v>8</v>
      </c>
    </row>
    <row r="127" spans="1:10" ht="15.75" x14ac:dyDescent="0.25">
      <c r="A127" s="205">
        <v>1</v>
      </c>
      <c r="B127" s="1091" t="s">
        <v>50</v>
      </c>
      <c r="C127" s="1092"/>
      <c r="D127" s="1093"/>
      <c r="E127" s="52" t="s">
        <v>118</v>
      </c>
      <c r="F127" s="52"/>
      <c r="G127" s="53"/>
      <c r="H127" s="47"/>
      <c r="I127" s="47"/>
      <c r="J127" s="47"/>
    </row>
    <row r="128" spans="1:10" ht="14.25" customHeight="1" x14ac:dyDescent="0.25">
      <c r="A128" s="205">
        <v>2</v>
      </c>
      <c r="B128" s="1091" t="s">
        <v>51</v>
      </c>
      <c r="C128" s="1092"/>
      <c r="D128" s="1093"/>
      <c r="E128" s="52"/>
      <c r="F128" s="47" t="e">
        <f>H128/E128/G128</f>
        <v>#DIV/0!</v>
      </c>
      <c r="G128" s="53"/>
      <c r="H128" s="47"/>
      <c r="I128" s="47"/>
      <c r="J128" s="47"/>
    </row>
    <row r="129" spans="1:10" ht="15.75" x14ac:dyDescent="0.25">
      <c r="A129" s="205">
        <v>3</v>
      </c>
      <c r="B129" s="1024" t="s">
        <v>9</v>
      </c>
      <c r="C129" s="1025"/>
      <c r="D129" s="1026"/>
      <c r="E129" s="52"/>
      <c r="F129" s="47" t="e">
        <f>H129/E129/G129</f>
        <v>#DIV/0!</v>
      </c>
      <c r="G129" s="53"/>
      <c r="H129" s="47"/>
      <c r="I129" s="47"/>
      <c r="J129" s="47"/>
    </row>
    <row r="130" spans="1:10" s="107" customFormat="1" ht="15.75" x14ac:dyDescent="0.25">
      <c r="A130" s="970" t="s">
        <v>52</v>
      </c>
      <c r="B130" s="971"/>
      <c r="C130" s="971"/>
      <c r="D130" s="971"/>
      <c r="E130" s="971"/>
      <c r="F130" s="971"/>
      <c r="G130" s="972"/>
      <c r="H130" s="86">
        <f>SUM(H127:H129)</f>
        <v>0</v>
      </c>
      <c r="I130" s="86">
        <f>SUM(I127:I129)</f>
        <v>0</v>
      </c>
      <c r="J130" s="86">
        <f>SUM(J127:J129)</f>
        <v>0</v>
      </c>
    </row>
    <row r="131" spans="1:10" s="107" customFormat="1" x14ac:dyDescent="0.25"/>
    <row r="132" spans="1:10" s="107" customFormat="1" ht="15.75" x14ac:dyDescent="0.25">
      <c r="B132" s="985" t="s">
        <v>119</v>
      </c>
      <c r="C132" s="985"/>
      <c r="D132" s="985"/>
      <c r="E132" s="985"/>
      <c r="F132" s="985"/>
      <c r="G132" s="985"/>
      <c r="H132" s="985"/>
      <c r="I132" s="985"/>
      <c r="J132" s="985"/>
    </row>
    <row r="133" spans="1:10" s="107" customFormat="1" ht="15.75" x14ac:dyDescent="0.25">
      <c r="A133" s="1098" t="s">
        <v>106</v>
      </c>
      <c r="B133" s="1079" t="s">
        <v>79</v>
      </c>
      <c r="C133" s="1079"/>
      <c r="D133" s="1079"/>
      <c r="E133" s="1098" t="s">
        <v>84</v>
      </c>
      <c r="F133" s="1080" t="s">
        <v>80</v>
      </c>
      <c r="G133" s="1080" t="s">
        <v>87</v>
      </c>
      <c r="H133" s="1079" t="s">
        <v>104</v>
      </c>
      <c r="I133" s="1079"/>
      <c r="J133" s="1079"/>
    </row>
    <row r="134" spans="1:10" s="107" customFormat="1" ht="29.25" customHeight="1" x14ac:dyDescent="0.25">
      <c r="A134" s="1098"/>
      <c r="B134" s="1079"/>
      <c r="C134" s="1079"/>
      <c r="D134" s="1079"/>
      <c r="E134" s="1098"/>
      <c r="F134" s="1080"/>
      <c r="G134" s="1080"/>
      <c r="H134" s="105">
        <f>H14</f>
        <v>2022</v>
      </c>
      <c r="I134" s="105">
        <f t="shared" ref="I134:J134" si="27">I14</f>
        <v>2023</v>
      </c>
      <c r="J134" s="105">
        <f t="shared" si="27"/>
        <v>2024</v>
      </c>
    </row>
    <row r="135" spans="1:10" s="107" customFormat="1" ht="15.95" customHeight="1" x14ac:dyDescent="0.25">
      <c r="A135" s="324">
        <v>1</v>
      </c>
      <c r="B135" s="923">
        <v>2</v>
      </c>
      <c r="C135" s="923"/>
      <c r="D135" s="923"/>
      <c r="E135" s="325">
        <v>3</v>
      </c>
      <c r="F135" s="325">
        <v>4</v>
      </c>
      <c r="G135" s="325">
        <v>5</v>
      </c>
      <c r="H135" s="391">
        <v>6</v>
      </c>
      <c r="I135" s="391">
        <v>7</v>
      </c>
      <c r="J135" s="391">
        <v>8</v>
      </c>
    </row>
    <row r="136" spans="1:10" ht="15.75" x14ac:dyDescent="0.25">
      <c r="A136" s="205">
        <v>1</v>
      </c>
      <c r="B136" s="1091" t="s">
        <v>53</v>
      </c>
      <c r="C136" s="1092"/>
      <c r="D136" s="1093"/>
      <c r="E136" s="67" t="s">
        <v>54</v>
      </c>
      <c r="F136" s="47" t="e">
        <f>H136/G136</f>
        <v>#DIV/0!</v>
      </c>
      <c r="G136" s="47"/>
      <c r="H136" s="47"/>
      <c r="I136" s="47"/>
      <c r="J136" s="47"/>
    </row>
    <row r="137" spans="1:10" ht="15.75" x14ac:dyDescent="0.25">
      <c r="A137" s="205">
        <v>2</v>
      </c>
      <c r="B137" s="1091" t="s">
        <v>120</v>
      </c>
      <c r="C137" s="1092"/>
      <c r="D137" s="1093"/>
      <c r="E137" s="67" t="s">
        <v>55</v>
      </c>
      <c r="F137" s="47" t="e">
        <f t="shared" ref="F137:F139" si="28">H137/G137</f>
        <v>#DIV/0!</v>
      </c>
      <c r="G137" s="47"/>
      <c r="H137" s="47"/>
      <c r="I137" s="47"/>
      <c r="J137" s="47"/>
    </row>
    <row r="138" spans="1:10" ht="15.75" x14ac:dyDescent="0.25">
      <c r="A138" s="205">
        <v>3</v>
      </c>
      <c r="B138" s="1091" t="s">
        <v>56</v>
      </c>
      <c r="C138" s="1092"/>
      <c r="D138" s="1093"/>
      <c r="E138" s="67" t="s">
        <v>55</v>
      </c>
      <c r="F138" s="47" t="e">
        <f t="shared" si="28"/>
        <v>#DIV/0!</v>
      </c>
      <c r="G138" s="47"/>
      <c r="H138" s="47"/>
      <c r="I138" s="47"/>
      <c r="J138" s="47"/>
    </row>
    <row r="139" spans="1:10" ht="15.75" x14ac:dyDescent="0.25">
      <c r="A139" s="205">
        <v>4</v>
      </c>
      <c r="B139" s="883" t="s">
        <v>57</v>
      </c>
      <c r="C139" s="884"/>
      <c r="D139" s="885"/>
      <c r="E139" s="68" t="s">
        <v>58</v>
      </c>
      <c r="F139" s="47" t="e">
        <f t="shared" si="28"/>
        <v>#DIV/0!</v>
      </c>
      <c r="G139" s="47"/>
      <c r="H139" s="47"/>
      <c r="I139" s="47"/>
      <c r="J139" s="47"/>
    </row>
    <row r="140" spans="1:10" ht="21.95" customHeight="1" x14ac:dyDescent="0.25">
      <c r="A140" s="970" t="s">
        <v>59</v>
      </c>
      <c r="B140" s="971"/>
      <c r="C140" s="971"/>
      <c r="D140" s="971"/>
      <c r="E140" s="971"/>
      <c r="F140" s="971"/>
      <c r="G140" s="972"/>
      <c r="H140" s="86">
        <f>SUM(H136:H139)</f>
        <v>0</v>
      </c>
      <c r="I140" s="86">
        <f>SUM(I136:I139)</f>
        <v>0</v>
      </c>
      <c r="J140" s="86">
        <f>SUM(J136:J139)</f>
        <v>0</v>
      </c>
    </row>
    <row r="141" spans="1:10" x14ac:dyDescent="0.2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</row>
    <row r="142" spans="1:10" ht="21.95" customHeight="1" x14ac:dyDescent="0.25">
      <c r="A142" s="107"/>
      <c r="B142" s="985" t="s">
        <v>121</v>
      </c>
      <c r="C142" s="985"/>
      <c r="D142" s="985"/>
      <c r="E142" s="985"/>
      <c r="F142" s="985"/>
      <c r="G142" s="985"/>
      <c r="H142" s="985"/>
      <c r="I142" s="985"/>
      <c r="J142" s="985"/>
    </row>
    <row r="143" spans="1:10" ht="23.1" customHeight="1" x14ac:dyDescent="0.25">
      <c r="A143" s="1098" t="s">
        <v>106</v>
      </c>
      <c r="B143" s="1079" t="s">
        <v>79</v>
      </c>
      <c r="C143" s="1079"/>
      <c r="D143" s="1079"/>
      <c r="E143" s="1099" t="s">
        <v>123</v>
      </c>
      <c r="F143" s="1275" t="s">
        <v>88</v>
      </c>
      <c r="G143" s="1275" t="s">
        <v>124</v>
      </c>
      <c r="H143" s="1079" t="s">
        <v>104</v>
      </c>
      <c r="I143" s="1079"/>
      <c r="J143" s="1079"/>
    </row>
    <row r="144" spans="1:10" ht="23.1" customHeight="1" x14ac:dyDescent="0.25">
      <c r="A144" s="1098"/>
      <c r="B144" s="1079"/>
      <c r="C144" s="1079"/>
      <c r="D144" s="1079"/>
      <c r="E144" s="1099"/>
      <c r="F144" s="1275"/>
      <c r="G144" s="1275"/>
      <c r="H144" s="105">
        <f>H14</f>
        <v>2022</v>
      </c>
      <c r="I144" s="105">
        <f t="shared" ref="I144:J144" si="29">I14</f>
        <v>2023</v>
      </c>
      <c r="J144" s="105">
        <f t="shared" si="29"/>
        <v>2024</v>
      </c>
    </row>
    <row r="145" spans="1:18" ht="15.95" customHeight="1" x14ac:dyDescent="0.25">
      <c r="A145" s="324">
        <v>1</v>
      </c>
      <c r="B145" s="923">
        <v>2</v>
      </c>
      <c r="C145" s="923"/>
      <c r="D145" s="923"/>
      <c r="E145" s="325">
        <v>3</v>
      </c>
      <c r="F145" s="325">
        <v>4</v>
      </c>
      <c r="G145" s="325">
        <v>5</v>
      </c>
      <c r="H145" s="391">
        <v>6</v>
      </c>
      <c r="I145" s="391">
        <v>7</v>
      </c>
      <c r="J145" s="391">
        <v>8</v>
      </c>
    </row>
    <row r="146" spans="1:18" ht="15.75" x14ac:dyDescent="0.25">
      <c r="A146" s="205">
        <v>1</v>
      </c>
      <c r="B146" s="1091" t="s">
        <v>60</v>
      </c>
      <c r="C146" s="1092"/>
      <c r="D146" s="1093"/>
      <c r="E146" s="69"/>
      <c r="F146" s="47" t="e">
        <f>H146/G146</f>
        <v>#DIV/0!</v>
      </c>
      <c r="G146" s="47"/>
      <c r="H146" s="47"/>
      <c r="I146" s="47"/>
      <c r="J146" s="47"/>
    </row>
    <row r="147" spans="1:18" ht="15.75" x14ac:dyDescent="0.25">
      <c r="A147" s="205">
        <v>2</v>
      </c>
      <c r="B147" s="1091" t="s">
        <v>122</v>
      </c>
      <c r="C147" s="1092"/>
      <c r="D147" s="1093"/>
      <c r="E147" s="69"/>
      <c r="F147" s="47" t="e">
        <f t="shared" ref="F147" si="30">H147/G147</f>
        <v>#DIV/0!</v>
      </c>
      <c r="G147" s="47"/>
      <c r="H147" s="47"/>
      <c r="I147" s="47"/>
      <c r="J147" s="47"/>
    </row>
    <row r="148" spans="1:18" ht="21.95" customHeight="1" x14ac:dyDescent="0.25">
      <c r="A148" s="970" t="s">
        <v>61</v>
      </c>
      <c r="B148" s="971"/>
      <c r="C148" s="971"/>
      <c r="D148" s="971"/>
      <c r="E148" s="971"/>
      <c r="F148" s="971"/>
      <c r="G148" s="972"/>
      <c r="H148" s="86">
        <f>SUM(H146:H147)</f>
        <v>0</v>
      </c>
      <c r="I148" s="86">
        <f>SUM(I146:I147)</f>
        <v>0</v>
      </c>
      <c r="J148" s="86">
        <f>SUM(J146:J147)</f>
        <v>0</v>
      </c>
    </row>
    <row r="149" spans="1:18" x14ac:dyDescent="0.2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</row>
    <row r="150" spans="1:18" ht="15.75" x14ac:dyDescent="0.25">
      <c r="A150" s="107"/>
      <c r="B150" s="985" t="s">
        <v>137</v>
      </c>
      <c r="C150" s="985"/>
      <c r="D150" s="985"/>
      <c r="E150" s="985"/>
      <c r="F150" s="985"/>
      <c r="G150" s="985"/>
      <c r="H150" s="985"/>
      <c r="I150" s="985"/>
      <c r="J150" s="985"/>
    </row>
    <row r="151" spans="1:18" ht="15.75" x14ac:dyDescent="0.25">
      <c r="A151" s="986" t="s">
        <v>106</v>
      </c>
      <c r="B151" s="988" t="s">
        <v>79</v>
      </c>
      <c r="C151" s="989"/>
      <c r="D151" s="990"/>
      <c r="E151" s="1098" t="s">
        <v>84</v>
      </c>
      <c r="F151" s="1099" t="s">
        <v>34</v>
      </c>
      <c r="G151" s="1080" t="s">
        <v>112</v>
      </c>
      <c r="H151" s="1079" t="s">
        <v>104</v>
      </c>
      <c r="I151" s="1079"/>
      <c r="J151" s="1079"/>
    </row>
    <row r="152" spans="1:18" ht="13.5" customHeight="1" x14ac:dyDescent="0.25">
      <c r="A152" s="987"/>
      <c r="B152" s="991"/>
      <c r="C152" s="992"/>
      <c r="D152" s="993"/>
      <c r="E152" s="1098"/>
      <c r="F152" s="1099"/>
      <c r="G152" s="1080"/>
      <c r="H152" s="105">
        <f>H14</f>
        <v>2022</v>
      </c>
      <c r="I152" s="105">
        <f t="shared" ref="I152:J152" si="31">I14</f>
        <v>2023</v>
      </c>
      <c r="J152" s="105">
        <f t="shared" si="31"/>
        <v>2024</v>
      </c>
    </row>
    <row r="153" spans="1:18" x14ac:dyDescent="0.25">
      <c r="A153" s="324">
        <v>1</v>
      </c>
      <c r="B153" s="923">
        <v>2</v>
      </c>
      <c r="C153" s="923"/>
      <c r="D153" s="923"/>
      <c r="E153" s="325">
        <v>3</v>
      </c>
      <c r="F153" s="325">
        <v>4</v>
      </c>
      <c r="G153" s="325">
        <v>5</v>
      </c>
      <c r="H153" s="391">
        <v>6</v>
      </c>
      <c r="I153" s="391">
        <v>7</v>
      </c>
      <c r="J153" s="391">
        <v>8</v>
      </c>
    </row>
    <row r="154" spans="1:18" s="73" customFormat="1" ht="15.75" x14ac:dyDescent="0.25">
      <c r="A154" s="119"/>
      <c r="B154" s="908"/>
      <c r="C154" s="909"/>
      <c r="D154" s="910"/>
      <c r="E154" s="71" t="s">
        <v>97</v>
      </c>
      <c r="F154" s="72"/>
      <c r="G154" s="47" t="e">
        <f>H154/F154</f>
        <v>#DIV/0!</v>
      </c>
      <c r="H154" s="47"/>
      <c r="I154" s="47"/>
      <c r="J154" s="47"/>
      <c r="K154" s="42"/>
      <c r="L154" s="42"/>
      <c r="M154" s="42"/>
      <c r="N154" s="42"/>
      <c r="O154" s="42"/>
      <c r="P154" s="42"/>
      <c r="Q154" s="42"/>
      <c r="R154" s="42"/>
    </row>
    <row r="155" spans="1:18" s="73" customFormat="1" ht="15.75" x14ac:dyDescent="0.25">
      <c r="A155" s="119"/>
      <c r="B155" s="908"/>
      <c r="C155" s="909"/>
      <c r="D155" s="910"/>
      <c r="E155" s="71" t="s">
        <v>97</v>
      </c>
      <c r="F155" s="72"/>
      <c r="G155" s="47" t="e">
        <f t="shared" ref="G155:G163" si="32">H155/F155</f>
        <v>#DIV/0!</v>
      </c>
      <c r="H155" s="47"/>
      <c r="I155" s="47"/>
      <c r="J155" s="47"/>
      <c r="K155" s="42"/>
      <c r="L155" s="42"/>
      <c r="M155" s="42"/>
      <c r="N155" s="42"/>
      <c r="O155" s="42"/>
      <c r="P155" s="42"/>
      <c r="Q155" s="42"/>
      <c r="R155" s="42"/>
    </row>
    <row r="156" spans="1:18" s="73" customFormat="1" ht="15.75" x14ac:dyDescent="0.25">
      <c r="A156" s="119"/>
      <c r="B156" s="908"/>
      <c r="C156" s="909"/>
      <c r="D156" s="910"/>
      <c r="E156" s="71" t="s">
        <v>97</v>
      </c>
      <c r="F156" s="72"/>
      <c r="G156" s="47" t="e">
        <f t="shared" si="32"/>
        <v>#DIV/0!</v>
      </c>
      <c r="H156" s="47"/>
      <c r="I156" s="47"/>
      <c r="J156" s="47"/>
      <c r="K156" s="42"/>
      <c r="L156" s="42"/>
      <c r="M156" s="42"/>
      <c r="N156" s="42"/>
      <c r="O156" s="42"/>
      <c r="P156" s="42"/>
      <c r="Q156" s="42"/>
      <c r="R156" s="42"/>
    </row>
    <row r="157" spans="1:18" s="73" customFormat="1" ht="15.75" x14ac:dyDescent="0.25">
      <c r="A157" s="119"/>
      <c r="B157" s="908"/>
      <c r="C157" s="909"/>
      <c r="D157" s="910"/>
      <c r="E157" s="71" t="s">
        <v>97</v>
      </c>
      <c r="F157" s="72"/>
      <c r="G157" s="47" t="e">
        <f t="shared" si="32"/>
        <v>#DIV/0!</v>
      </c>
      <c r="H157" s="47"/>
      <c r="I157" s="47"/>
      <c r="J157" s="47"/>
      <c r="K157" s="42"/>
      <c r="L157" s="42"/>
      <c r="M157" s="42"/>
      <c r="N157" s="42"/>
      <c r="O157" s="42"/>
      <c r="P157" s="42"/>
      <c r="Q157" s="42"/>
      <c r="R157" s="42"/>
    </row>
    <row r="158" spans="1:18" s="73" customFormat="1" ht="15.75" x14ac:dyDescent="0.25">
      <c r="A158" s="119"/>
      <c r="B158" s="908"/>
      <c r="C158" s="909"/>
      <c r="D158" s="910"/>
      <c r="E158" s="71" t="s">
        <v>97</v>
      </c>
      <c r="F158" s="72"/>
      <c r="G158" s="47" t="e">
        <f t="shared" si="32"/>
        <v>#DIV/0!</v>
      </c>
      <c r="H158" s="47"/>
      <c r="I158" s="47"/>
      <c r="J158" s="47"/>
      <c r="K158" s="42"/>
      <c r="L158" s="42"/>
      <c r="M158" s="42"/>
      <c r="N158" s="42"/>
      <c r="O158" s="42"/>
      <c r="P158" s="42"/>
      <c r="Q158" s="42"/>
      <c r="R158" s="42"/>
    </row>
    <row r="159" spans="1:18" s="73" customFormat="1" ht="15.75" x14ac:dyDescent="0.25">
      <c r="A159" s="119"/>
      <c r="B159" s="908"/>
      <c r="C159" s="909"/>
      <c r="D159" s="910"/>
      <c r="E159" s="71" t="s">
        <v>97</v>
      </c>
      <c r="F159" s="72"/>
      <c r="G159" s="47" t="e">
        <f>H159/F159</f>
        <v>#DIV/0!</v>
      </c>
      <c r="H159" s="47"/>
      <c r="I159" s="47"/>
      <c r="J159" s="47"/>
      <c r="K159" s="42"/>
      <c r="L159" s="42"/>
      <c r="M159" s="42"/>
      <c r="N159" s="42"/>
      <c r="O159" s="42"/>
      <c r="P159" s="42"/>
      <c r="Q159" s="42"/>
      <c r="R159" s="42"/>
    </row>
    <row r="160" spans="1:18" ht="15.75" x14ac:dyDescent="0.25">
      <c r="A160" s="397"/>
      <c r="B160" s="883"/>
      <c r="C160" s="884"/>
      <c r="D160" s="885"/>
      <c r="E160" s="396"/>
      <c r="F160" s="52"/>
      <c r="G160" s="47" t="e">
        <f t="shared" si="32"/>
        <v>#DIV/0!</v>
      </c>
      <c r="H160" s="47"/>
      <c r="I160" s="47"/>
      <c r="J160" s="47"/>
    </row>
    <row r="161" spans="1:10" ht="15.75" x14ac:dyDescent="0.25">
      <c r="A161" s="397"/>
      <c r="B161" s="883"/>
      <c r="C161" s="884"/>
      <c r="D161" s="885"/>
      <c r="E161" s="396"/>
      <c r="F161" s="52"/>
      <c r="G161" s="47" t="e">
        <f t="shared" si="32"/>
        <v>#DIV/0!</v>
      </c>
      <c r="H161" s="47"/>
      <c r="I161" s="47"/>
      <c r="J161" s="47"/>
    </row>
    <row r="162" spans="1:10" ht="15.75" x14ac:dyDescent="0.25">
      <c r="A162" s="397"/>
      <c r="B162" s="883"/>
      <c r="C162" s="884"/>
      <c r="D162" s="885"/>
      <c r="E162" s="396"/>
      <c r="F162" s="52"/>
      <c r="G162" s="47" t="e">
        <f t="shared" si="32"/>
        <v>#DIV/0!</v>
      </c>
      <c r="H162" s="47"/>
      <c r="I162" s="47"/>
      <c r="J162" s="47"/>
    </row>
    <row r="163" spans="1:10" ht="15.75" x14ac:dyDescent="0.25">
      <c r="A163" s="397"/>
      <c r="B163" s="1106"/>
      <c r="C163" s="1107"/>
      <c r="D163" s="1108"/>
      <c r="E163" s="396"/>
      <c r="F163" s="52"/>
      <c r="G163" s="47" t="e">
        <f t="shared" si="32"/>
        <v>#DIV/0!</v>
      </c>
      <c r="H163" s="47"/>
      <c r="I163" s="47"/>
      <c r="J163" s="47"/>
    </row>
    <row r="164" spans="1:10" ht="15.75" customHeight="1" x14ac:dyDescent="0.25">
      <c r="A164" s="970" t="s">
        <v>64</v>
      </c>
      <c r="B164" s="971"/>
      <c r="C164" s="971"/>
      <c r="D164" s="971"/>
      <c r="E164" s="971"/>
      <c r="F164" s="971"/>
      <c r="G164" s="972"/>
      <c r="H164" s="86">
        <f>SUM(H154:H163)</f>
        <v>0</v>
      </c>
      <c r="I164" s="86">
        <f t="shared" ref="I164:J164" si="33">SUM(I154:I163)</f>
        <v>0</v>
      </c>
      <c r="J164" s="86">
        <f t="shared" si="33"/>
        <v>0</v>
      </c>
    </row>
    <row r="165" spans="1:10" ht="15.75" customHeight="1" x14ac:dyDescent="0.2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</row>
    <row r="166" spans="1:10" ht="0.75" customHeight="1" x14ac:dyDescent="0.25">
      <c r="A166" s="107"/>
      <c r="B166" s="985" t="s">
        <v>138</v>
      </c>
      <c r="C166" s="985"/>
      <c r="D166" s="985"/>
      <c r="E166" s="985"/>
      <c r="F166" s="985"/>
      <c r="G166" s="985"/>
      <c r="H166" s="985"/>
      <c r="I166" s="985"/>
      <c r="J166" s="985"/>
    </row>
    <row r="167" spans="1:10" ht="15.75" customHeight="1" x14ac:dyDescent="0.25">
      <c r="A167" s="986" t="s">
        <v>106</v>
      </c>
      <c r="B167" s="988" t="s">
        <v>79</v>
      </c>
      <c r="C167" s="989"/>
      <c r="D167" s="990"/>
      <c r="E167" s="1098" t="s">
        <v>84</v>
      </c>
      <c r="F167" s="1099" t="s">
        <v>34</v>
      </c>
      <c r="G167" s="1080" t="s">
        <v>112</v>
      </c>
      <c r="H167" s="1079" t="s">
        <v>104</v>
      </c>
      <c r="I167" s="1079"/>
      <c r="J167" s="1079"/>
    </row>
    <row r="168" spans="1:10" ht="15.75" customHeight="1" x14ac:dyDescent="0.25">
      <c r="A168" s="987"/>
      <c r="B168" s="991"/>
      <c r="C168" s="992"/>
      <c r="D168" s="993"/>
      <c r="E168" s="1098"/>
      <c r="F168" s="1099"/>
      <c r="G168" s="1080"/>
      <c r="H168" s="105">
        <f>H14</f>
        <v>2022</v>
      </c>
      <c r="I168" s="105">
        <f t="shared" ref="I168:J168" si="34">I14</f>
        <v>2023</v>
      </c>
      <c r="J168" s="105">
        <f t="shared" si="34"/>
        <v>2024</v>
      </c>
    </row>
    <row r="169" spans="1:10" ht="15.75" customHeight="1" x14ac:dyDescent="0.25">
      <c r="A169" s="324">
        <v>1</v>
      </c>
      <c r="B169" s="923">
        <v>2</v>
      </c>
      <c r="C169" s="923"/>
      <c r="D169" s="923"/>
      <c r="E169" s="325">
        <v>3</v>
      </c>
      <c r="F169" s="325">
        <v>4</v>
      </c>
      <c r="G169" s="325">
        <v>5</v>
      </c>
      <c r="H169" s="391">
        <v>6</v>
      </c>
      <c r="I169" s="391">
        <v>7</v>
      </c>
      <c r="J169" s="391">
        <v>8</v>
      </c>
    </row>
    <row r="170" spans="1:10" ht="15.75" x14ac:dyDescent="0.25">
      <c r="A170" s="75"/>
      <c r="B170" s="883"/>
      <c r="C170" s="884"/>
      <c r="D170" s="885"/>
      <c r="E170" s="71" t="s">
        <v>96</v>
      </c>
      <c r="F170" s="76"/>
      <c r="G170" s="47" t="e">
        <f t="shared" ref="G170:G182" si="35">H170/F170</f>
        <v>#DIV/0!</v>
      </c>
      <c r="H170" s="47"/>
      <c r="I170" s="47"/>
      <c r="J170" s="47"/>
    </row>
    <row r="171" spans="1:10" ht="15.75" x14ac:dyDescent="0.25">
      <c r="A171" s="75"/>
      <c r="B171" s="883"/>
      <c r="C171" s="884"/>
      <c r="D171" s="885"/>
      <c r="E171" s="71" t="s">
        <v>96</v>
      </c>
      <c r="F171" s="76"/>
      <c r="G171" s="47" t="e">
        <f t="shared" si="35"/>
        <v>#DIV/0!</v>
      </c>
      <c r="H171" s="47"/>
      <c r="I171" s="47"/>
      <c r="J171" s="47"/>
    </row>
    <row r="172" spans="1:10" ht="15.75" x14ac:dyDescent="0.25">
      <c r="A172" s="75"/>
      <c r="B172" s="883"/>
      <c r="C172" s="884"/>
      <c r="D172" s="885"/>
      <c r="E172" s="71" t="s">
        <v>99</v>
      </c>
      <c r="F172" s="76"/>
      <c r="G172" s="47" t="e">
        <f t="shared" si="35"/>
        <v>#DIV/0!</v>
      </c>
      <c r="H172" s="47"/>
      <c r="I172" s="47"/>
      <c r="J172" s="47"/>
    </row>
    <row r="173" spans="1:10" ht="15.75" x14ac:dyDescent="0.25">
      <c r="A173" s="75"/>
      <c r="B173" s="883"/>
      <c r="C173" s="884"/>
      <c r="D173" s="885"/>
      <c r="E173" s="71" t="s">
        <v>95</v>
      </c>
      <c r="F173" s="76"/>
      <c r="G173" s="47" t="e">
        <f>H173/F173</f>
        <v>#DIV/0!</v>
      </c>
      <c r="H173" s="47"/>
      <c r="I173" s="47"/>
      <c r="J173" s="47"/>
    </row>
    <row r="174" spans="1:10" ht="15.75" x14ac:dyDescent="0.25">
      <c r="A174" s="75"/>
      <c r="B174" s="962"/>
      <c r="C174" s="962"/>
      <c r="D174" s="962"/>
      <c r="E174" s="71" t="s">
        <v>95</v>
      </c>
      <c r="F174" s="52"/>
      <c r="G174" s="47" t="e">
        <f t="shared" si="35"/>
        <v>#DIV/0!</v>
      </c>
      <c r="H174" s="47"/>
      <c r="I174" s="47"/>
      <c r="J174" s="47"/>
    </row>
    <row r="175" spans="1:10" ht="15.75" x14ac:dyDescent="0.25">
      <c r="A175" s="75"/>
      <c r="B175" s="983"/>
      <c r="C175" s="983"/>
      <c r="D175" s="983"/>
      <c r="E175" s="71"/>
      <c r="F175" s="52"/>
      <c r="G175" s="47" t="e">
        <f t="shared" si="35"/>
        <v>#DIV/0!</v>
      </c>
      <c r="H175" s="47"/>
      <c r="I175" s="47"/>
      <c r="J175" s="47"/>
    </row>
    <row r="176" spans="1:10" ht="15.75" x14ac:dyDescent="0.25">
      <c r="A176" s="75"/>
      <c r="B176" s="983"/>
      <c r="C176" s="983"/>
      <c r="D176" s="983"/>
      <c r="E176" s="71"/>
      <c r="F176" s="52"/>
      <c r="G176" s="47" t="e">
        <f t="shared" si="35"/>
        <v>#DIV/0!</v>
      </c>
      <c r="H176" s="47"/>
      <c r="I176" s="47"/>
      <c r="J176" s="47"/>
    </row>
    <row r="177" spans="1:11" ht="15.75" x14ac:dyDescent="0.25">
      <c r="A177" s="75"/>
      <c r="B177" s="983"/>
      <c r="C177" s="983"/>
      <c r="D177" s="983"/>
      <c r="E177" s="71"/>
      <c r="F177" s="52"/>
      <c r="G177" s="47" t="e">
        <f t="shared" si="35"/>
        <v>#DIV/0!</v>
      </c>
      <c r="H177" s="47"/>
      <c r="I177" s="47"/>
      <c r="J177" s="47"/>
    </row>
    <row r="178" spans="1:11" ht="15.75" x14ac:dyDescent="0.25">
      <c r="A178" s="75"/>
      <c r="B178" s="983"/>
      <c r="C178" s="983"/>
      <c r="D178" s="983"/>
      <c r="E178" s="71"/>
      <c r="F178" s="52"/>
      <c r="G178" s="47" t="e">
        <f t="shared" si="35"/>
        <v>#DIV/0!</v>
      </c>
      <c r="H178" s="47"/>
      <c r="I178" s="47"/>
      <c r="J178" s="47"/>
    </row>
    <row r="179" spans="1:11" ht="15.75" x14ac:dyDescent="0.25">
      <c r="A179" s="75"/>
      <c r="B179" s="983"/>
      <c r="C179" s="983"/>
      <c r="D179" s="983"/>
      <c r="E179" s="71"/>
      <c r="F179" s="52"/>
      <c r="G179" s="47" t="e">
        <f t="shared" si="35"/>
        <v>#DIV/0!</v>
      </c>
      <c r="H179" s="47"/>
      <c r="I179" s="47"/>
      <c r="J179" s="47"/>
    </row>
    <row r="180" spans="1:11" ht="15.75" x14ac:dyDescent="0.25">
      <c r="A180" s="75"/>
      <c r="B180" s="883"/>
      <c r="C180" s="884"/>
      <c r="D180" s="885"/>
      <c r="E180" s="71"/>
      <c r="F180" s="52"/>
      <c r="G180" s="47" t="e">
        <f t="shared" si="35"/>
        <v>#DIV/0!</v>
      </c>
      <c r="H180" s="47"/>
      <c r="I180" s="47"/>
      <c r="J180" s="47"/>
    </row>
    <row r="181" spans="1:11" ht="15.75" x14ac:dyDescent="0.25">
      <c r="A181" s="75"/>
      <c r="B181" s="883"/>
      <c r="C181" s="884"/>
      <c r="D181" s="885"/>
      <c r="E181" s="71"/>
      <c r="F181" s="52"/>
      <c r="G181" s="47" t="e">
        <f t="shared" si="35"/>
        <v>#DIV/0!</v>
      </c>
      <c r="H181" s="47"/>
      <c r="I181" s="47"/>
      <c r="J181" s="47"/>
    </row>
    <row r="182" spans="1:11" ht="15.75" x14ac:dyDescent="0.25">
      <c r="A182" s="75"/>
      <c r="B182" s="883"/>
      <c r="C182" s="884"/>
      <c r="D182" s="885"/>
      <c r="E182" s="71"/>
      <c r="F182" s="52"/>
      <c r="G182" s="47" t="e">
        <f t="shared" si="35"/>
        <v>#DIV/0!</v>
      </c>
      <c r="H182" s="47"/>
      <c r="I182" s="47"/>
      <c r="J182" s="47"/>
      <c r="K182" s="49"/>
    </row>
    <row r="183" spans="1:11" ht="19.5" customHeight="1" x14ac:dyDescent="0.25">
      <c r="A183" s="970" t="s">
        <v>66</v>
      </c>
      <c r="B183" s="971"/>
      <c r="C183" s="971"/>
      <c r="D183" s="971"/>
      <c r="E183" s="971"/>
      <c r="F183" s="971"/>
      <c r="G183" s="972"/>
      <c r="H183" s="86">
        <f>SUM(H170:H182)</f>
        <v>0</v>
      </c>
      <c r="I183" s="86">
        <f t="shared" ref="I183:J183" si="36">SUM(I170:I182)</f>
        <v>0</v>
      </c>
      <c r="J183" s="86">
        <f t="shared" si="36"/>
        <v>0</v>
      </c>
      <c r="K183" s="49"/>
    </row>
    <row r="184" spans="1:11" ht="19.5" customHeight="1" x14ac:dyDescent="0.2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49"/>
    </row>
    <row r="185" spans="1:11" ht="19.5" customHeight="1" x14ac:dyDescent="0.25">
      <c r="A185" s="107"/>
      <c r="B185" s="985" t="s">
        <v>142</v>
      </c>
      <c r="C185" s="985"/>
      <c r="D185" s="985"/>
      <c r="E185" s="985"/>
      <c r="F185" s="985"/>
      <c r="G185" s="985"/>
      <c r="H185" s="985"/>
      <c r="I185" s="985"/>
      <c r="J185" s="985"/>
      <c r="K185" s="49"/>
    </row>
    <row r="186" spans="1:11" ht="20.25" customHeight="1" x14ac:dyDescent="0.25">
      <c r="A186" s="986" t="s">
        <v>106</v>
      </c>
      <c r="B186" s="988" t="s">
        <v>79</v>
      </c>
      <c r="C186" s="989"/>
      <c r="D186" s="990"/>
      <c r="E186" s="1098" t="s">
        <v>84</v>
      </c>
      <c r="F186" s="1099" t="s">
        <v>34</v>
      </c>
      <c r="G186" s="1080" t="s">
        <v>112</v>
      </c>
      <c r="H186" s="1079" t="s">
        <v>104</v>
      </c>
      <c r="I186" s="1079"/>
      <c r="J186" s="1079"/>
    </row>
    <row r="187" spans="1:11" ht="15.75" x14ac:dyDescent="0.25">
      <c r="A187" s="987"/>
      <c r="B187" s="991"/>
      <c r="C187" s="992"/>
      <c r="D187" s="993"/>
      <c r="E187" s="1098"/>
      <c r="F187" s="1099"/>
      <c r="G187" s="1080"/>
      <c r="H187" s="105">
        <f>H14</f>
        <v>2022</v>
      </c>
      <c r="I187" s="105">
        <f t="shared" ref="I187:J187" si="37">I14</f>
        <v>2023</v>
      </c>
      <c r="J187" s="105">
        <f t="shared" si="37"/>
        <v>2024</v>
      </c>
      <c r="K187" s="49"/>
    </row>
    <row r="188" spans="1:11" x14ac:dyDescent="0.25">
      <c r="A188" s="324">
        <v>1</v>
      </c>
      <c r="B188" s="923">
        <v>2</v>
      </c>
      <c r="C188" s="923"/>
      <c r="D188" s="923"/>
      <c r="E188" s="325">
        <v>3</v>
      </c>
      <c r="F188" s="325">
        <v>4</v>
      </c>
      <c r="G188" s="325">
        <v>5</v>
      </c>
      <c r="H188" s="391">
        <v>6</v>
      </c>
      <c r="I188" s="391">
        <v>7</v>
      </c>
      <c r="J188" s="391">
        <v>8</v>
      </c>
      <c r="K188" s="49"/>
    </row>
    <row r="189" spans="1:11" ht="15.75" x14ac:dyDescent="0.25">
      <c r="A189" s="323">
        <v>1</v>
      </c>
      <c r="B189" s="1109" t="s">
        <v>143</v>
      </c>
      <c r="C189" s="1110"/>
      <c r="D189" s="1111"/>
      <c r="E189" s="88" t="s">
        <v>118</v>
      </c>
      <c r="F189" s="89" t="s">
        <v>118</v>
      </c>
      <c r="G189" s="90" t="s">
        <v>118</v>
      </c>
      <c r="H189" s="90" t="s">
        <v>118</v>
      </c>
      <c r="I189" s="90" t="s">
        <v>118</v>
      </c>
      <c r="J189" s="90" t="s">
        <v>118</v>
      </c>
      <c r="K189" s="49"/>
    </row>
    <row r="190" spans="1:11" ht="15.75" x14ac:dyDescent="0.25">
      <c r="A190" s="75"/>
      <c r="B190" s="883"/>
      <c r="C190" s="884"/>
      <c r="D190" s="885"/>
      <c r="E190" s="71" t="s">
        <v>97</v>
      </c>
      <c r="F190" s="76"/>
      <c r="G190" s="47" t="e">
        <f t="shared" ref="G190:G195" si="38">H190/F190</f>
        <v>#DIV/0!</v>
      </c>
      <c r="H190" s="47"/>
      <c r="I190" s="47"/>
      <c r="J190" s="47"/>
      <c r="K190" s="49"/>
    </row>
    <row r="191" spans="1:11" ht="15.75" x14ac:dyDescent="0.25">
      <c r="A191" s="75"/>
      <c r="B191" s="883"/>
      <c r="C191" s="884"/>
      <c r="D191" s="885"/>
      <c r="E191" s="71"/>
      <c r="F191" s="76"/>
      <c r="G191" s="47" t="e">
        <f t="shared" si="38"/>
        <v>#DIV/0!</v>
      </c>
      <c r="H191" s="47"/>
      <c r="I191" s="47"/>
      <c r="J191" s="47"/>
    </row>
    <row r="192" spans="1:11" ht="15.75" x14ac:dyDescent="0.25">
      <c r="A192" s="75"/>
      <c r="B192" s="883"/>
      <c r="C192" s="884"/>
      <c r="D192" s="885"/>
      <c r="E192" s="71"/>
      <c r="F192" s="76"/>
      <c r="G192" s="47" t="e">
        <f t="shared" si="38"/>
        <v>#DIV/0!</v>
      </c>
      <c r="H192" s="47"/>
      <c r="I192" s="47"/>
      <c r="J192" s="47"/>
    </row>
    <row r="193" spans="1:10" ht="15.75" x14ac:dyDescent="0.25">
      <c r="A193" s="75"/>
      <c r="B193" s="883"/>
      <c r="C193" s="884"/>
      <c r="D193" s="885"/>
      <c r="E193" s="71"/>
      <c r="F193" s="76"/>
      <c r="G193" s="47" t="e">
        <f>H193/F193</f>
        <v>#DIV/0!</v>
      </c>
      <c r="H193" s="47"/>
      <c r="I193" s="47"/>
      <c r="J193" s="47"/>
    </row>
    <row r="194" spans="1:10" ht="15.75" x14ac:dyDescent="0.25">
      <c r="A194" s="75"/>
      <c r="B194" s="883"/>
      <c r="C194" s="884"/>
      <c r="D194" s="885"/>
      <c r="E194" s="71"/>
      <c r="F194" s="52"/>
      <c r="G194" s="47" t="e">
        <f t="shared" si="38"/>
        <v>#DIV/0!</v>
      </c>
      <c r="H194" s="47"/>
      <c r="I194" s="47"/>
      <c r="J194" s="47"/>
    </row>
    <row r="195" spans="1:10" ht="13.15" customHeight="1" x14ac:dyDescent="0.25">
      <c r="A195" s="75"/>
      <c r="B195" s="983"/>
      <c r="C195" s="983"/>
      <c r="D195" s="983"/>
      <c r="E195" s="71"/>
      <c r="F195" s="52"/>
      <c r="G195" s="47" t="e">
        <f t="shared" si="38"/>
        <v>#DIV/0!</v>
      </c>
      <c r="H195" s="47"/>
      <c r="I195" s="47"/>
      <c r="J195" s="47"/>
    </row>
    <row r="196" spans="1:10" ht="15.75" x14ac:dyDescent="0.25">
      <c r="A196" s="970" t="s">
        <v>70</v>
      </c>
      <c r="B196" s="971"/>
      <c r="C196" s="971"/>
      <c r="D196" s="971"/>
      <c r="E196" s="971"/>
      <c r="F196" s="971"/>
      <c r="G196" s="972"/>
      <c r="H196" s="86">
        <f>SUM(H189:H195)</f>
        <v>0</v>
      </c>
      <c r="I196" s="86">
        <f>SUM(I189:I195)</f>
        <v>0</v>
      </c>
      <c r="J196" s="86">
        <f>SUM(J189:J195)</f>
        <v>0</v>
      </c>
    </row>
    <row r="197" spans="1:10" x14ac:dyDescent="0.2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</row>
    <row r="198" spans="1:10" ht="15.75" x14ac:dyDescent="0.25">
      <c r="A198" s="107"/>
      <c r="B198" s="985" t="s">
        <v>148</v>
      </c>
      <c r="C198" s="985"/>
      <c r="D198" s="985"/>
      <c r="E198" s="985"/>
      <c r="F198" s="985"/>
      <c r="G198" s="985"/>
      <c r="H198" s="985"/>
      <c r="I198" s="985"/>
      <c r="J198" s="985"/>
    </row>
    <row r="199" spans="1:10" ht="15.75" x14ac:dyDescent="0.25">
      <c r="A199" s="986" t="s">
        <v>106</v>
      </c>
      <c r="B199" s="988" t="s">
        <v>79</v>
      </c>
      <c r="C199" s="989"/>
      <c r="D199" s="990"/>
      <c r="E199" s="1098" t="s">
        <v>84</v>
      </c>
      <c r="F199" s="1099" t="s">
        <v>34</v>
      </c>
      <c r="G199" s="1080" t="s">
        <v>112</v>
      </c>
      <c r="H199" s="1079" t="s">
        <v>104</v>
      </c>
      <c r="I199" s="1079"/>
      <c r="J199" s="1079"/>
    </row>
    <row r="200" spans="1:10" ht="15.75" x14ac:dyDescent="0.25">
      <c r="A200" s="987"/>
      <c r="B200" s="991"/>
      <c r="C200" s="992"/>
      <c r="D200" s="993"/>
      <c r="E200" s="1098"/>
      <c r="F200" s="1099"/>
      <c r="G200" s="1080"/>
      <c r="H200" s="105">
        <f>H14</f>
        <v>2022</v>
      </c>
      <c r="I200" s="105">
        <f t="shared" ref="I200:J200" si="39">I14</f>
        <v>2023</v>
      </c>
      <c r="J200" s="105">
        <f t="shared" si="39"/>
        <v>2024</v>
      </c>
    </row>
    <row r="201" spans="1:10" x14ac:dyDescent="0.25">
      <c r="A201" s="324">
        <v>1</v>
      </c>
      <c r="B201" s="923">
        <v>2</v>
      </c>
      <c r="C201" s="923"/>
      <c r="D201" s="923"/>
      <c r="E201" s="325">
        <v>3</v>
      </c>
      <c r="F201" s="325">
        <v>4</v>
      </c>
      <c r="G201" s="325">
        <v>5</v>
      </c>
      <c r="H201" s="391">
        <v>6</v>
      </c>
      <c r="I201" s="391">
        <v>7</v>
      </c>
      <c r="J201" s="391">
        <v>8</v>
      </c>
    </row>
    <row r="202" spans="1:10" ht="15.75" x14ac:dyDescent="0.25">
      <c r="A202" s="75"/>
      <c r="B202" s="889"/>
      <c r="C202" s="890"/>
      <c r="D202" s="891"/>
      <c r="E202" s="71" t="s">
        <v>97</v>
      </c>
      <c r="F202" s="52"/>
      <c r="G202" s="47" t="e">
        <f t="shared" ref="G202:G216" si="40">H202/F202</f>
        <v>#DIV/0!</v>
      </c>
      <c r="H202" s="47"/>
      <c r="I202" s="47"/>
      <c r="J202" s="47"/>
    </row>
    <row r="203" spans="1:10" ht="15.75" x14ac:dyDescent="0.25">
      <c r="A203" s="75"/>
      <c r="B203" s="889"/>
      <c r="C203" s="890"/>
      <c r="D203" s="891"/>
      <c r="E203" s="71" t="s">
        <v>97</v>
      </c>
      <c r="F203" s="52"/>
      <c r="G203" s="47" t="e">
        <f t="shared" si="40"/>
        <v>#DIV/0!</v>
      </c>
      <c r="H203" s="47"/>
      <c r="I203" s="47"/>
      <c r="J203" s="47"/>
    </row>
    <row r="204" spans="1:10" ht="15.75" x14ac:dyDescent="0.25">
      <c r="A204" s="75"/>
      <c r="B204" s="889"/>
      <c r="C204" s="890"/>
      <c r="D204" s="891"/>
      <c r="E204" s="71" t="s">
        <v>97</v>
      </c>
      <c r="F204" s="52"/>
      <c r="G204" s="47" t="e">
        <f t="shared" si="40"/>
        <v>#DIV/0!</v>
      </c>
      <c r="H204" s="47"/>
      <c r="I204" s="47"/>
      <c r="J204" s="47"/>
    </row>
    <row r="205" spans="1:10" ht="15.75" x14ac:dyDescent="0.25">
      <c r="A205" s="75"/>
      <c r="B205" s="889"/>
      <c r="C205" s="890"/>
      <c r="D205" s="891"/>
      <c r="E205" s="71" t="s">
        <v>97</v>
      </c>
      <c r="F205" s="52"/>
      <c r="G205" s="47" t="e">
        <f t="shared" si="40"/>
        <v>#DIV/0!</v>
      </c>
      <c r="H205" s="47"/>
      <c r="I205" s="47"/>
      <c r="J205" s="47"/>
    </row>
    <row r="206" spans="1:10" ht="15.75" x14ac:dyDescent="0.25">
      <c r="A206" s="75"/>
      <c r="B206" s="889"/>
      <c r="C206" s="890"/>
      <c r="D206" s="891"/>
      <c r="E206" s="71" t="s">
        <v>97</v>
      </c>
      <c r="F206" s="52"/>
      <c r="G206" s="47" t="e">
        <f t="shared" si="40"/>
        <v>#DIV/0!</v>
      </c>
      <c r="H206" s="47"/>
      <c r="I206" s="47"/>
      <c r="J206" s="47"/>
    </row>
    <row r="207" spans="1:10" ht="15.75" x14ac:dyDescent="0.25">
      <c r="A207" s="75"/>
      <c r="B207" s="889"/>
      <c r="C207" s="890"/>
      <c r="D207" s="891"/>
      <c r="E207" s="71" t="s">
        <v>97</v>
      </c>
      <c r="F207" s="52"/>
      <c r="G207" s="47" t="e">
        <f t="shared" si="40"/>
        <v>#DIV/0!</v>
      </c>
      <c r="H207" s="47"/>
      <c r="I207" s="47"/>
      <c r="J207" s="47"/>
    </row>
    <row r="208" spans="1:10" ht="15.75" x14ac:dyDescent="0.25">
      <c r="A208" s="75"/>
      <c r="B208" s="889"/>
      <c r="C208" s="890"/>
      <c r="D208" s="891"/>
      <c r="E208" s="71" t="s">
        <v>97</v>
      </c>
      <c r="F208" s="52"/>
      <c r="G208" s="47" t="e">
        <f t="shared" si="40"/>
        <v>#DIV/0!</v>
      </c>
      <c r="H208" s="47"/>
      <c r="I208" s="47"/>
      <c r="J208" s="47"/>
    </row>
    <row r="209" spans="1:10" ht="13.15" customHeight="1" x14ac:dyDescent="0.25">
      <c r="A209" s="75"/>
      <c r="B209" s="889"/>
      <c r="C209" s="890"/>
      <c r="D209" s="891"/>
      <c r="E209" s="71" t="s">
        <v>97</v>
      </c>
      <c r="F209" s="52"/>
      <c r="G209" s="47" t="e">
        <f t="shared" si="40"/>
        <v>#DIV/0!</v>
      </c>
      <c r="H209" s="47"/>
      <c r="I209" s="47"/>
      <c r="J209" s="47"/>
    </row>
    <row r="210" spans="1:10" ht="15.75" x14ac:dyDescent="0.25">
      <c r="A210" s="75"/>
      <c r="B210" s="889"/>
      <c r="C210" s="890"/>
      <c r="D210" s="891"/>
      <c r="E210" s="71" t="s">
        <v>97</v>
      </c>
      <c r="F210" s="52"/>
      <c r="G210" s="47" t="e">
        <f t="shared" si="40"/>
        <v>#DIV/0!</v>
      </c>
      <c r="H210" s="47"/>
      <c r="I210" s="47"/>
      <c r="J210" s="47"/>
    </row>
    <row r="211" spans="1:10" ht="15.75" x14ac:dyDescent="0.25">
      <c r="A211" s="75"/>
      <c r="B211" s="889"/>
      <c r="C211" s="890"/>
      <c r="D211" s="891"/>
      <c r="E211" s="71" t="s">
        <v>97</v>
      </c>
      <c r="F211" s="52"/>
      <c r="G211" s="47" t="e">
        <f t="shared" si="40"/>
        <v>#DIV/0!</v>
      </c>
      <c r="H211" s="47"/>
      <c r="I211" s="47"/>
      <c r="J211" s="47"/>
    </row>
    <row r="212" spans="1:10" ht="15.75" x14ac:dyDescent="0.25">
      <c r="A212" s="75"/>
      <c r="B212" s="889"/>
      <c r="C212" s="890"/>
      <c r="D212" s="891"/>
      <c r="E212" s="71" t="s">
        <v>97</v>
      </c>
      <c r="F212" s="52"/>
      <c r="G212" s="47" t="e">
        <f t="shared" si="40"/>
        <v>#DIV/0!</v>
      </c>
      <c r="H212" s="47"/>
      <c r="I212" s="47"/>
      <c r="J212" s="47"/>
    </row>
    <row r="213" spans="1:10" ht="12.95" customHeight="1" x14ac:dyDescent="0.25">
      <c r="A213" s="75"/>
      <c r="B213" s="889"/>
      <c r="C213" s="890"/>
      <c r="D213" s="891"/>
      <c r="E213" s="71" t="s">
        <v>97</v>
      </c>
      <c r="F213" s="52"/>
      <c r="G213" s="47" t="e">
        <f t="shared" si="40"/>
        <v>#DIV/0!</v>
      </c>
      <c r="H213" s="47"/>
      <c r="I213" s="47"/>
      <c r="J213" s="47"/>
    </row>
    <row r="214" spans="1:10" ht="12.95" customHeight="1" x14ac:dyDescent="0.25">
      <c r="A214" s="75"/>
      <c r="B214" s="889"/>
      <c r="C214" s="890"/>
      <c r="D214" s="891"/>
      <c r="E214" s="71" t="s">
        <v>97</v>
      </c>
      <c r="F214" s="52"/>
      <c r="G214" s="47" t="e">
        <f t="shared" si="40"/>
        <v>#DIV/0!</v>
      </c>
      <c r="H214" s="47"/>
      <c r="I214" s="47"/>
      <c r="J214" s="47"/>
    </row>
    <row r="215" spans="1:10" ht="12.95" customHeight="1" x14ac:dyDescent="0.25">
      <c r="A215" s="75"/>
      <c r="B215" s="889"/>
      <c r="C215" s="890"/>
      <c r="D215" s="891"/>
      <c r="E215" s="71" t="s">
        <v>97</v>
      </c>
      <c r="F215" s="52"/>
      <c r="G215" s="47" t="e">
        <f t="shared" si="40"/>
        <v>#DIV/0!</v>
      </c>
      <c r="H215" s="47"/>
      <c r="I215" s="47"/>
      <c r="J215" s="47"/>
    </row>
    <row r="216" spans="1:10" ht="12.95" customHeight="1" x14ac:dyDescent="0.25">
      <c r="A216" s="75"/>
      <c r="B216" s="889"/>
      <c r="C216" s="890"/>
      <c r="D216" s="891"/>
      <c r="E216" s="71" t="s">
        <v>97</v>
      </c>
      <c r="F216" s="52"/>
      <c r="G216" s="47" t="e">
        <f t="shared" si="40"/>
        <v>#DIV/0!</v>
      </c>
      <c r="H216" s="47"/>
      <c r="I216" s="47"/>
      <c r="J216" s="47"/>
    </row>
    <row r="217" spans="1:10" ht="15.75" x14ac:dyDescent="0.25">
      <c r="A217" s="970" t="s">
        <v>71</v>
      </c>
      <c r="B217" s="971"/>
      <c r="C217" s="971"/>
      <c r="D217" s="971"/>
      <c r="E217" s="971"/>
      <c r="F217" s="971"/>
      <c r="G217" s="972"/>
      <c r="H217" s="86">
        <f>SUM(H202:H216)</f>
        <v>0</v>
      </c>
      <c r="I217" s="86">
        <f t="shared" ref="I217:J217" si="41">SUM(I202:I216)</f>
        <v>0</v>
      </c>
      <c r="J217" s="86">
        <f t="shared" si="41"/>
        <v>0</v>
      </c>
    </row>
    <row r="218" spans="1:10" ht="12.95" customHeight="1" x14ac:dyDescent="0.2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</row>
    <row r="219" spans="1:10" ht="15.75" x14ac:dyDescent="0.25">
      <c r="A219" s="107"/>
      <c r="B219" s="985" t="s">
        <v>165</v>
      </c>
      <c r="C219" s="985"/>
      <c r="D219" s="985"/>
      <c r="E219" s="985"/>
      <c r="F219" s="985"/>
      <c r="G219" s="985"/>
      <c r="H219" s="985"/>
      <c r="I219" s="985"/>
      <c r="J219" s="985"/>
    </row>
    <row r="220" spans="1:10" ht="12.95" customHeight="1" x14ac:dyDescent="0.25">
      <c r="A220" s="986" t="s">
        <v>106</v>
      </c>
      <c r="B220" s="988" t="s">
        <v>79</v>
      </c>
      <c r="C220" s="989"/>
      <c r="D220" s="990"/>
      <c r="E220" s="1098" t="s">
        <v>84</v>
      </c>
      <c r="F220" s="1099" t="s">
        <v>34</v>
      </c>
      <c r="G220" s="1080" t="s">
        <v>112</v>
      </c>
      <c r="H220" s="1079" t="s">
        <v>104</v>
      </c>
      <c r="I220" s="1079"/>
      <c r="J220" s="1079"/>
    </row>
    <row r="221" spans="1:10" ht="13.15" customHeight="1" x14ac:dyDescent="0.25">
      <c r="A221" s="987"/>
      <c r="B221" s="991"/>
      <c r="C221" s="992"/>
      <c r="D221" s="993"/>
      <c r="E221" s="1098"/>
      <c r="F221" s="1099"/>
      <c r="G221" s="1080"/>
      <c r="H221" s="105">
        <f>H14</f>
        <v>2022</v>
      </c>
      <c r="I221" s="105">
        <f t="shared" ref="I221:J221" si="42">I14</f>
        <v>2023</v>
      </c>
      <c r="J221" s="105">
        <f t="shared" si="42"/>
        <v>2024</v>
      </c>
    </row>
    <row r="222" spans="1:10" x14ac:dyDescent="0.25">
      <c r="A222" s="324">
        <v>1</v>
      </c>
      <c r="B222" s="923">
        <v>2</v>
      </c>
      <c r="C222" s="923"/>
      <c r="D222" s="923"/>
      <c r="E222" s="325">
        <v>3</v>
      </c>
      <c r="F222" s="325">
        <v>4</v>
      </c>
      <c r="G222" s="325">
        <v>5</v>
      </c>
      <c r="H222" s="391">
        <v>6</v>
      </c>
      <c r="I222" s="391">
        <v>7</v>
      </c>
      <c r="J222" s="391">
        <v>8</v>
      </c>
    </row>
    <row r="223" spans="1:10" ht="15.75" x14ac:dyDescent="0.25">
      <c r="A223" s="75"/>
      <c r="B223" s="883"/>
      <c r="C223" s="884"/>
      <c r="D223" s="885"/>
      <c r="E223" s="71" t="s">
        <v>97</v>
      </c>
      <c r="F223" s="76"/>
      <c r="G223" s="47" t="e">
        <f t="shared" ref="G223:G244" si="43">H223/F223</f>
        <v>#DIV/0!</v>
      </c>
      <c r="H223" s="47"/>
      <c r="I223" s="47"/>
      <c r="J223" s="47"/>
    </row>
    <row r="224" spans="1:10" ht="15.75" x14ac:dyDescent="0.25">
      <c r="A224" s="75"/>
      <c r="B224" s="883"/>
      <c r="C224" s="884"/>
      <c r="D224" s="885"/>
      <c r="E224" s="71" t="s">
        <v>97</v>
      </c>
      <c r="F224" s="76"/>
      <c r="G224" s="47" t="e">
        <f t="shared" si="43"/>
        <v>#DIV/0!</v>
      </c>
      <c r="H224" s="47"/>
      <c r="I224" s="47"/>
      <c r="J224" s="47"/>
    </row>
    <row r="225" spans="1:18" ht="15.75" x14ac:dyDescent="0.25">
      <c r="A225" s="75"/>
      <c r="B225" s="883"/>
      <c r="C225" s="884"/>
      <c r="D225" s="885"/>
      <c r="E225" s="71" t="s">
        <v>97</v>
      </c>
      <c r="F225" s="76"/>
      <c r="G225" s="47" t="e">
        <f t="shared" si="43"/>
        <v>#DIV/0!</v>
      </c>
      <c r="H225" s="47"/>
      <c r="I225" s="47"/>
      <c r="J225" s="47"/>
    </row>
    <row r="226" spans="1:18" ht="15.75" x14ac:dyDescent="0.25">
      <c r="A226" s="75"/>
      <c r="B226" s="883"/>
      <c r="C226" s="884"/>
      <c r="D226" s="885"/>
      <c r="E226" s="71" t="s">
        <v>97</v>
      </c>
      <c r="F226" s="76"/>
      <c r="G226" s="47" t="e">
        <f t="shared" si="43"/>
        <v>#DIV/0!</v>
      </c>
      <c r="H226" s="47"/>
      <c r="I226" s="47"/>
      <c r="J226" s="47"/>
    </row>
    <row r="227" spans="1:18" ht="15.75" x14ac:dyDescent="0.25">
      <c r="A227" s="75"/>
      <c r="B227" s="883"/>
      <c r="C227" s="884"/>
      <c r="D227" s="885"/>
      <c r="E227" s="71" t="s">
        <v>97</v>
      </c>
      <c r="F227" s="76"/>
      <c r="G227" s="47" t="e">
        <f t="shared" si="43"/>
        <v>#DIV/0!</v>
      </c>
      <c r="H227" s="47"/>
      <c r="I227" s="47"/>
      <c r="J227" s="47"/>
    </row>
    <row r="228" spans="1:18" ht="12.95" customHeight="1" x14ac:dyDescent="0.25">
      <c r="A228" s="75"/>
      <c r="B228" s="883"/>
      <c r="C228" s="884"/>
      <c r="D228" s="885"/>
      <c r="E228" s="71" t="s">
        <v>97</v>
      </c>
      <c r="F228" s="76"/>
      <c r="G228" s="47" t="e">
        <f t="shared" si="43"/>
        <v>#DIV/0!</v>
      </c>
      <c r="H228" s="47"/>
      <c r="I228" s="47"/>
      <c r="J228" s="47"/>
    </row>
    <row r="229" spans="1:18" ht="12.95" customHeight="1" x14ac:dyDescent="0.25">
      <c r="A229" s="75"/>
      <c r="B229" s="883"/>
      <c r="C229" s="884"/>
      <c r="D229" s="885"/>
      <c r="E229" s="71" t="s">
        <v>97</v>
      </c>
      <c r="F229" s="76"/>
      <c r="G229" s="47" t="e">
        <f t="shared" si="43"/>
        <v>#DIV/0!</v>
      </c>
      <c r="H229" s="47"/>
      <c r="I229" s="47"/>
      <c r="J229" s="47"/>
    </row>
    <row r="230" spans="1:18" ht="12.95" customHeight="1" x14ac:dyDescent="0.25">
      <c r="A230" s="75"/>
      <c r="B230" s="883"/>
      <c r="C230" s="884"/>
      <c r="D230" s="885"/>
      <c r="E230" s="71" t="s">
        <v>97</v>
      </c>
      <c r="F230" s="76"/>
      <c r="G230" s="47" t="e">
        <f t="shared" si="43"/>
        <v>#DIV/0!</v>
      </c>
      <c r="H230" s="47"/>
      <c r="I230" s="47"/>
      <c r="J230" s="47"/>
    </row>
    <row r="231" spans="1:18" ht="12.95" customHeight="1" x14ac:dyDescent="0.25">
      <c r="A231" s="75"/>
      <c r="B231" s="889"/>
      <c r="C231" s="890"/>
      <c r="D231" s="891"/>
      <c r="E231" s="71"/>
      <c r="F231" s="52"/>
      <c r="G231" s="47" t="e">
        <f t="shared" si="43"/>
        <v>#DIV/0!</v>
      </c>
      <c r="H231" s="47"/>
      <c r="I231" s="47"/>
      <c r="J231" s="47"/>
    </row>
    <row r="232" spans="1:18" ht="15.75" x14ac:dyDescent="0.25">
      <c r="A232" s="75"/>
      <c r="B232" s="889"/>
      <c r="C232" s="890"/>
      <c r="D232" s="891"/>
      <c r="E232" s="71"/>
      <c r="F232" s="52"/>
      <c r="G232" s="47" t="e">
        <f t="shared" si="43"/>
        <v>#DIV/0!</v>
      </c>
      <c r="H232" s="47"/>
      <c r="I232" s="47"/>
      <c r="J232" s="47"/>
    </row>
    <row r="233" spans="1:18" ht="12.95" customHeight="1" x14ac:dyDescent="0.25">
      <c r="A233" s="75"/>
      <c r="B233" s="889"/>
      <c r="C233" s="890"/>
      <c r="D233" s="891"/>
      <c r="E233" s="71"/>
      <c r="F233" s="52"/>
      <c r="G233" s="47" t="e">
        <f t="shared" si="43"/>
        <v>#DIV/0!</v>
      </c>
      <c r="H233" s="47"/>
      <c r="I233" s="47"/>
      <c r="J233" s="47"/>
    </row>
    <row r="234" spans="1:18" ht="13.15" customHeight="1" x14ac:dyDescent="0.25">
      <c r="A234" s="75"/>
      <c r="B234" s="889"/>
      <c r="C234" s="890"/>
      <c r="D234" s="891"/>
      <c r="E234" s="71"/>
      <c r="F234" s="52"/>
      <c r="G234" s="47" t="e">
        <f t="shared" si="43"/>
        <v>#DIV/0!</v>
      </c>
      <c r="H234" s="47"/>
      <c r="I234" s="47"/>
      <c r="J234" s="47"/>
    </row>
    <row r="235" spans="1:18" ht="13.15" customHeight="1" x14ac:dyDescent="0.25">
      <c r="A235" s="75"/>
      <c r="B235" s="889"/>
      <c r="C235" s="890"/>
      <c r="D235" s="891"/>
      <c r="E235" s="71"/>
      <c r="F235" s="52"/>
      <c r="G235" s="47" t="e">
        <f t="shared" si="43"/>
        <v>#DIV/0!</v>
      </c>
      <c r="H235" s="47"/>
      <c r="I235" s="47"/>
      <c r="J235" s="47"/>
      <c r="K235" s="73"/>
      <c r="L235" s="73"/>
      <c r="M235" s="73"/>
      <c r="N235" s="73"/>
      <c r="O235" s="73"/>
      <c r="P235" s="73"/>
      <c r="Q235" s="73"/>
      <c r="R235" s="73"/>
    </row>
    <row r="236" spans="1:18" ht="15.75" x14ac:dyDescent="0.25">
      <c r="A236" s="75"/>
      <c r="B236" s="889"/>
      <c r="C236" s="890"/>
      <c r="D236" s="891"/>
      <c r="E236" s="71"/>
      <c r="F236" s="52"/>
      <c r="G236" s="47" t="e">
        <f t="shared" si="43"/>
        <v>#DIV/0!</v>
      </c>
      <c r="H236" s="47"/>
      <c r="I236" s="47"/>
      <c r="J236" s="47"/>
      <c r="K236" s="73"/>
      <c r="L236" s="73"/>
      <c r="M236" s="73"/>
      <c r="N236" s="73"/>
      <c r="O236" s="73"/>
      <c r="P236" s="73"/>
      <c r="Q236" s="73"/>
      <c r="R236" s="73"/>
    </row>
    <row r="237" spans="1:18" ht="15.75" x14ac:dyDescent="0.25">
      <c r="A237" s="75"/>
      <c r="B237" s="889"/>
      <c r="C237" s="890"/>
      <c r="D237" s="891"/>
      <c r="E237" s="71"/>
      <c r="F237" s="52"/>
      <c r="G237" s="47" t="e">
        <f t="shared" si="43"/>
        <v>#DIV/0!</v>
      </c>
      <c r="H237" s="47"/>
      <c r="I237" s="47"/>
      <c r="J237" s="47"/>
      <c r="K237" s="73"/>
      <c r="L237" s="73"/>
      <c r="M237" s="73"/>
      <c r="N237" s="73"/>
      <c r="O237" s="73"/>
      <c r="P237" s="73"/>
      <c r="Q237" s="73"/>
      <c r="R237" s="73"/>
    </row>
    <row r="238" spans="1:18" ht="15.75" x14ac:dyDescent="0.25">
      <c r="A238" s="75"/>
      <c r="B238" s="889"/>
      <c r="C238" s="890"/>
      <c r="D238" s="891"/>
      <c r="E238" s="71"/>
      <c r="F238" s="52"/>
      <c r="G238" s="47" t="e">
        <f t="shared" si="43"/>
        <v>#DIV/0!</v>
      </c>
      <c r="H238" s="47"/>
      <c r="I238" s="47"/>
      <c r="J238" s="47"/>
      <c r="K238" s="73"/>
      <c r="L238" s="73"/>
      <c r="M238" s="73"/>
      <c r="N238" s="73"/>
      <c r="O238" s="73"/>
      <c r="P238" s="73"/>
      <c r="Q238" s="73"/>
      <c r="R238" s="73"/>
    </row>
    <row r="239" spans="1:18" ht="12.95" customHeight="1" x14ac:dyDescent="0.25">
      <c r="A239" s="75"/>
      <c r="B239" s="889"/>
      <c r="C239" s="890"/>
      <c r="D239" s="891"/>
      <c r="E239" s="71"/>
      <c r="F239" s="52"/>
      <c r="G239" s="47" t="e">
        <f t="shared" si="43"/>
        <v>#DIV/0!</v>
      </c>
      <c r="H239" s="47"/>
      <c r="I239" s="47"/>
      <c r="J239" s="47"/>
      <c r="K239" s="73"/>
      <c r="L239" s="73"/>
      <c r="M239" s="73"/>
      <c r="N239" s="73"/>
      <c r="O239" s="73"/>
      <c r="P239" s="73"/>
      <c r="Q239" s="73"/>
      <c r="R239" s="73"/>
    </row>
    <row r="240" spans="1:18" ht="15.75" x14ac:dyDescent="0.25">
      <c r="A240" s="75"/>
      <c r="B240" s="889"/>
      <c r="C240" s="890"/>
      <c r="D240" s="891"/>
      <c r="E240" s="71"/>
      <c r="F240" s="52"/>
      <c r="G240" s="47" t="e">
        <f t="shared" si="43"/>
        <v>#DIV/0!</v>
      </c>
      <c r="H240" s="47"/>
      <c r="I240" s="47"/>
      <c r="J240" s="47"/>
      <c r="K240" s="73"/>
      <c r="L240" s="73"/>
      <c r="M240" s="73"/>
      <c r="N240" s="73"/>
      <c r="O240" s="73"/>
      <c r="P240" s="73"/>
      <c r="Q240" s="73"/>
      <c r="R240" s="73"/>
    </row>
    <row r="241" spans="1:18" ht="15.75" x14ac:dyDescent="0.25">
      <c r="A241" s="75"/>
      <c r="B241" s="889"/>
      <c r="C241" s="890"/>
      <c r="D241" s="891"/>
      <c r="E241" s="71"/>
      <c r="F241" s="52"/>
      <c r="G241" s="47" t="e">
        <f t="shared" si="43"/>
        <v>#DIV/0!</v>
      </c>
      <c r="H241" s="47"/>
      <c r="I241" s="47"/>
      <c r="J241" s="47"/>
      <c r="K241" s="73"/>
      <c r="L241" s="73"/>
      <c r="M241" s="73"/>
      <c r="N241" s="73"/>
      <c r="O241" s="73"/>
      <c r="P241" s="73"/>
      <c r="Q241" s="73"/>
      <c r="R241" s="73"/>
    </row>
    <row r="242" spans="1:18" ht="15.75" x14ac:dyDescent="0.25">
      <c r="A242" s="75"/>
      <c r="B242" s="889"/>
      <c r="C242" s="890"/>
      <c r="D242" s="891"/>
      <c r="E242" s="71"/>
      <c r="F242" s="52"/>
      <c r="G242" s="47" t="e">
        <f t="shared" si="43"/>
        <v>#DIV/0!</v>
      </c>
      <c r="H242" s="47"/>
      <c r="I242" s="47"/>
      <c r="J242" s="47"/>
      <c r="K242" s="73"/>
      <c r="L242" s="73"/>
      <c r="M242" s="73"/>
      <c r="N242" s="73"/>
      <c r="O242" s="73"/>
      <c r="P242" s="73"/>
      <c r="Q242" s="73"/>
      <c r="R242" s="73"/>
    </row>
    <row r="243" spans="1:18" ht="15.75" x14ac:dyDescent="0.25">
      <c r="A243" s="75"/>
      <c r="B243" s="889"/>
      <c r="C243" s="890"/>
      <c r="D243" s="891"/>
      <c r="E243" s="71"/>
      <c r="F243" s="52"/>
      <c r="G243" s="47" t="e">
        <f t="shared" si="43"/>
        <v>#DIV/0!</v>
      </c>
      <c r="H243" s="47"/>
      <c r="I243" s="47"/>
      <c r="J243" s="47"/>
      <c r="K243" s="73"/>
      <c r="L243" s="73"/>
      <c r="M243" s="73"/>
      <c r="N243" s="73"/>
      <c r="O243" s="73"/>
      <c r="P243" s="73"/>
      <c r="Q243" s="73"/>
      <c r="R243" s="73"/>
    </row>
    <row r="244" spans="1:18" ht="15.75" x14ac:dyDescent="0.25">
      <c r="A244" s="75"/>
      <c r="B244" s="1100"/>
      <c r="C244" s="1100"/>
      <c r="D244" s="1100"/>
      <c r="E244" s="71"/>
      <c r="F244" s="52"/>
      <c r="G244" s="47" t="e">
        <f t="shared" si="43"/>
        <v>#DIV/0!</v>
      </c>
      <c r="H244" s="47"/>
      <c r="I244" s="47"/>
      <c r="J244" s="47"/>
      <c r="K244" s="73"/>
      <c r="L244" s="73"/>
      <c r="M244" s="73"/>
      <c r="N244" s="73"/>
      <c r="O244" s="73"/>
      <c r="P244" s="73"/>
      <c r="Q244" s="73"/>
      <c r="R244" s="73"/>
    </row>
    <row r="245" spans="1:18" ht="15.75" x14ac:dyDescent="0.25">
      <c r="A245" s="970" t="s">
        <v>75</v>
      </c>
      <c r="B245" s="971"/>
      <c r="C245" s="971"/>
      <c r="D245" s="971"/>
      <c r="E245" s="971"/>
      <c r="F245" s="971"/>
      <c r="G245" s="972"/>
      <c r="H245" s="86">
        <f>SUM(H223:H244)</f>
        <v>0</v>
      </c>
      <c r="I245" s="86">
        <f t="shared" ref="I245:J245" si="44">SUM(I223:I244)</f>
        <v>0</v>
      </c>
      <c r="J245" s="86">
        <f t="shared" si="44"/>
        <v>0</v>
      </c>
    </row>
    <row r="246" spans="1:18" ht="15.75" x14ac:dyDescent="0.25">
      <c r="A246" s="976" t="s">
        <v>76</v>
      </c>
      <c r="B246" s="977"/>
      <c r="C246" s="977"/>
      <c r="D246" s="977"/>
      <c r="E246" s="977"/>
      <c r="F246" s="977"/>
      <c r="G246" s="977"/>
      <c r="H246" s="308">
        <f>H121+H130+H140+H148+H164+H183+H196+H217+H245</f>
        <v>0</v>
      </c>
      <c r="I246" s="308">
        <f>I121+I130+I140+I148+I164+I183+I196+I217+I245</f>
        <v>0</v>
      </c>
      <c r="J246" s="308">
        <f>J121+J130+J140+J148+J164+J183+J196+J217+J245</f>
        <v>0</v>
      </c>
    </row>
    <row r="247" spans="1:18" ht="16.899999999999999" customHeight="1" x14ac:dyDescent="0.25">
      <c r="A247" s="973" t="s">
        <v>487</v>
      </c>
      <c r="B247" s="974"/>
      <c r="C247" s="974"/>
      <c r="D247" s="974"/>
      <c r="E247" s="974"/>
      <c r="F247" s="974"/>
      <c r="G247" s="975"/>
      <c r="H247" s="309">
        <f>H16+H23+H34+H40+H46+H52+H59+H67+H74+H95+H104+H246</f>
        <v>0</v>
      </c>
      <c r="I247" s="309">
        <f>I16+I23+I34+I40+I46+I52+I59+I67+I74+I95+I104+I246</f>
        <v>0</v>
      </c>
      <c r="J247" s="309">
        <f>J16+J23+J34+J40+J46+J52+J59+J67+J74+J95+J104+J246</f>
        <v>0</v>
      </c>
    </row>
    <row r="248" spans="1:18" ht="15.75" x14ac:dyDescent="0.25">
      <c r="A248" s="43"/>
      <c r="B248" s="43"/>
      <c r="C248" s="43"/>
      <c r="D248" s="43"/>
      <c r="E248" s="43"/>
      <c r="F248" s="43"/>
      <c r="G248" s="43"/>
      <c r="H248" s="43"/>
      <c r="I248" s="43"/>
      <c r="J248" s="43"/>
    </row>
    <row r="249" spans="1:18" s="566" customFormat="1" ht="15.75" x14ac:dyDescent="0.25">
      <c r="A249" s="1255" t="s">
        <v>457</v>
      </c>
      <c r="B249" s="1255"/>
      <c r="C249" s="1255"/>
      <c r="D249" s="564"/>
      <c r="E249" s="1255" t="str">
        <f>'расшифровка 4'!E917:F917</f>
        <v>Супрун И.В.</v>
      </c>
      <c r="F249" s="1255"/>
      <c r="G249" s="565"/>
      <c r="H249" s="565"/>
      <c r="I249" s="565"/>
      <c r="J249" s="565"/>
    </row>
    <row r="250" spans="1:18" s="566" customFormat="1" ht="15.75" x14ac:dyDescent="0.25">
      <c r="A250" s="565"/>
      <c r="B250" s="565"/>
      <c r="C250" s="565"/>
      <c r="D250" s="567" t="s">
        <v>78</v>
      </c>
      <c r="E250" s="1255" t="s">
        <v>314</v>
      </c>
      <c r="F250" s="1255"/>
      <c r="G250" s="565"/>
      <c r="H250" s="565"/>
      <c r="I250" s="565"/>
      <c r="J250" s="565"/>
      <c r="K250" s="568"/>
    </row>
    <row r="251" spans="1:18" s="566" customFormat="1" ht="15.75" x14ac:dyDescent="0.25">
      <c r="A251" s="1256" t="s">
        <v>425</v>
      </c>
      <c r="B251" s="1256"/>
      <c r="C251" s="1256"/>
      <c r="D251" s="565"/>
      <c r="E251" s="565"/>
      <c r="F251" s="565"/>
      <c r="G251" s="565"/>
      <c r="H251" s="565"/>
      <c r="I251" s="565"/>
      <c r="J251" s="565"/>
    </row>
    <row r="252" spans="1:18" s="566" customFormat="1" ht="15.75" x14ac:dyDescent="0.25">
      <c r="A252" s="1256"/>
      <c r="B252" s="1256"/>
      <c r="C252" s="1256"/>
      <c r="D252" s="564"/>
      <c r="E252" s="1255" t="str">
        <f>'расшифровка 4'!E920:F920</f>
        <v>Лукьяненко К.А.</v>
      </c>
      <c r="F252" s="1255"/>
      <c r="G252" s="565"/>
      <c r="H252" s="565"/>
      <c r="I252" s="565"/>
      <c r="J252" s="565"/>
    </row>
    <row r="253" spans="1:18" ht="15.75" x14ac:dyDescent="0.25">
      <c r="A253" s="43"/>
      <c r="B253" s="43"/>
      <c r="C253" s="43"/>
      <c r="D253" s="45" t="s">
        <v>78</v>
      </c>
      <c r="E253" s="966" t="s">
        <v>314</v>
      </c>
      <c r="F253" s="966"/>
      <c r="G253" s="43"/>
      <c r="H253" s="43"/>
      <c r="I253" s="43"/>
      <c r="J253" s="43"/>
    </row>
    <row r="254" spans="1:18" ht="15.75" x14ac:dyDescent="0.25">
      <c r="A254" s="43"/>
      <c r="B254" s="1122" t="s">
        <v>166</v>
      </c>
      <c r="C254" s="1122"/>
      <c r="D254" s="1122"/>
      <c r="E254" s="1122"/>
      <c r="F254" s="1122"/>
      <c r="G254" s="1122"/>
      <c r="H254" s="1122"/>
      <c r="I254" s="1122"/>
      <c r="J254" s="1122"/>
    </row>
    <row r="255" spans="1:18" ht="15.75" x14ac:dyDescent="0.25">
      <c r="A255" s="43"/>
      <c r="B255" s="43"/>
      <c r="C255" s="43"/>
      <c r="D255" s="43"/>
      <c r="E255" s="43"/>
      <c r="F255" s="43"/>
      <c r="G255" s="43"/>
      <c r="H255" s="43"/>
      <c r="I255" s="43"/>
      <c r="J255" s="43"/>
    </row>
    <row r="262" spans="11:13" x14ac:dyDescent="0.25">
      <c r="K262" s="74"/>
      <c r="L262" s="74"/>
      <c r="M262" s="74"/>
    </row>
    <row r="279" spans="11:13" x14ac:dyDescent="0.25">
      <c r="K279" s="74"/>
      <c r="L279" s="74"/>
      <c r="M279" s="74"/>
    </row>
    <row r="280" spans="11:13" x14ac:dyDescent="0.25">
      <c r="K280" s="74"/>
      <c r="L280" s="74"/>
      <c r="M280" s="74"/>
    </row>
    <row r="281" spans="11:13" x14ac:dyDescent="0.25">
      <c r="K281" s="49"/>
    </row>
    <row r="296" spans="11:13" ht="15.75" x14ac:dyDescent="0.25">
      <c r="K296" s="77"/>
      <c r="L296" s="77"/>
      <c r="M296" s="77"/>
    </row>
    <row r="312" spans="11:13" ht="15.75" x14ac:dyDescent="0.25">
      <c r="K312" s="77"/>
      <c r="L312" s="77"/>
      <c r="M312" s="77"/>
    </row>
    <row r="353" spans="11:18" x14ac:dyDescent="0.25">
      <c r="K353" s="73"/>
      <c r="L353" s="73"/>
      <c r="M353" s="73"/>
      <c r="N353" s="73"/>
      <c r="O353" s="73"/>
      <c r="P353" s="73"/>
      <c r="Q353" s="73"/>
      <c r="R353" s="73"/>
    </row>
    <row r="354" spans="11:18" x14ac:dyDescent="0.25">
      <c r="K354" s="73"/>
      <c r="L354" s="73"/>
      <c r="M354" s="73"/>
      <c r="N354" s="73"/>
      <c r="O354" s="73"/>
      <c r="P354" s="73"/>
      <c r="Q354" s="73"/>
      <c r="R354" s="73"/>
    </row>
    <row r="355" spans="11:18" x14ac:dyDescent="0.25">
      <c r="K355" s="73"/>
      <c r="L355" s="73"/>
      <c r="M355" s="73"/>
      <c r="N355" s="73"/>
      <c r="O355" s="73"/>
      <c r="P355" s="73"/>
      <c r="Q355" s="73"/>
      <c r="R355" s="73"/>
    </row>
    <row r="356" spans="11:18" x14ac:dyDescent="0.25">
      <c r="K356" s="73"/>
      <c r="L356" s="73"/>
      <c r="M356" s="73"/>
      <c r="N356" s="73"/>
      <c r="O356" s="73"/>
      <c r="P356" s="73"/>
      <c r="Q356" s="73"/>
      <c r="R356" s="73"/>
    </row>
    <row r="357" spans="11:18" x14ac:dyDescent="0.25">
      <c r="K357" s="73"/>
      <c r="L357" s="73"/>
      <c r="M357" s="73"/>
      <c r="N357" s="73"/>
      <c r="O357" s="73"/>
      <c r="P357" s="73"/>
      <c r="Q357" s="73"/>
      <c r="R357" s="73"/>
    </row>
    <row r="358" spans="11:18" x14ac:dyDescent="0.25">
      <c r="K358" s="73"/>
      <c r="L358" s="73"/>
      <c r="M358" s="73"/>
      <c r="N358" s="73"/>
      <c r="O358" s="73"/>
      <c r="P358" s="73"/>
      <c r="Q358" s="73"/>
      <c r="R358" s="73"/>
    </row>
    <row r="359" spans="11:18" x14ac:dyDescent="0.25">
      <c r="K359" s="73"/>
      <c r="L359" s="73"/>
      <c r="M359" s="73"/>
      <c r="N359" s="73"/>
      <c r="O359" s="73"/>
      <c r="P359" s="73"/>
      <c r="Q359" s="73"/>
      <c r="R359" s="73"/>
    </row>
    <row r="360" spans="11:18" x14ac:dyDescent="0.25">
      <c r="K360" s="73"/>
      <c r="L360" s="73"/>
      <c r="M360" s="73"/>
      <c r="N360" s="73"/>
      <c r="O360" s="73"/>
      <c r="P360" s="73"/>
      <c r="Q360" s="73"/>
      <c r="R360" s="73"/>
    </row>
    <row r="361" spans="11:18" x14ac:dyDescent="0.25">
      <c r="K361" s="73"/>
      <c r="L361" s="73"/>
      <c r="M361" s="73"/>
      <c r="N361" s="73"/>
      <c r="O361" s="73"/>
      <c r="P361" s="73"/>
      <c r="Q361" s="73"/>
      <c r="R361" s="73"/>
    </row>
    <row r="362" spans="11:18" x14ac:dyDescent="0.25">
      <c r="K362" s="73"/>
      <c r="L362" s="73"/>
      <c r="M362" s="73"/>
      <c r="N362" s="73"/>
      <c r="O362" s="73"/>
      <c r="P362" s="73"/>
      <c r="Q362" s="73"/>
      <c r="R362" s="73"/>
    </row>
    <row r="363" spans="11:18" x14ac:dyDescent="0.25">
      <c r="K363" s="73"/>
      <c r="L363" s="73"/>
      <c r="M363" s="73"/>
      <c r="N363" s="73"/>
      <c r="O363" s="73"/>
      <c r="P363" s="73"/>
      <c r="Q363" s="73"/>
      <c r="R363" s="73"/>
    </row>
    <row r="382" spans="11:18" x14ac:dyDescent="0.25">
      <c r="K382" s="73"/>
      <c r="L382" s="73"/>
      <c r="M382" s="73"/>
      <c r="N382" s="73"/>
      <c r="O382" s="73"/>
      <c r="P382" s="73"/>
      <c r="Q382" s="73"/>
      <c r="R382" s="73"/>
    </row>
    <row r="383" spans="11:18" x14ac:dyDescent="0.25">
      <c r="K383" s="73"/>
      <c r="L383" s="73"/>
      <c r="M383" s="73"/>
      <c r="N383" s="73"/>
      <c r="O383" s="73"/>
      <c r="P383" s="73"/>
      <c r="Q383" s="73"/>
      <c r="R383" s="73"/>
    </row>
    <row r="384" spans="11:18" x14ac:dyDescent="0.25">
      <c r="K384" s="73"/>
      <c r="L384" s="73"/>
      <c r="M384" s="73"/>
      <c r="N384" s="73"/>
      <c r="O384" s="73"/>
      <c r="P384" s="73"/>
      <c r="Q384" s="73"/>
      <c r="R384" s="73"/>
    </row>
    <row r="385" spans="11:18" x14ac:dyDescent="0.25">
      <c r="K385" s="73"/>
      <c r="L385" s="73"/>
      <c r="M385" s="73"/>
      <c r="N385" s="73"/>
      <c r="O385" s="73"/>
      <c r="P385" s="73"/>
      <c r="Q385" s="73"/>
      <c r="R385" s="73"/>
    </row>
    <row r="386" spans="11:18" x14ac:dyDescent="0.25">
      <c r="K386" s="73"/>
      <c r="L386" s="73"/>
      <c r="M386" s="73"/>
      <c r="N386" s="73"/>
      <c r="O386" s="73"/>
      <c r="P386" s="73"/>
      <c r="Q386" s="73"/>
      <c r="R386" s="73"/>
    </row>
    <row r="387" spans="11:18" x14ac:dyDescent="0.25">
      <c r="K387" s="73"/>
      <c r="L387" s="73"/>
      <c r="M387" s="73"/>
      <c r="N387" s="73"/>
      <c r="O387" s="73"/>
      <c r="P387" s="73"/>
      <c r="Q387" s="73"/>
      <c r="R387" s="73"/>
    </row>
    <row r="388" spans="11:18" x14ac:dyDescent="0.25">
      <c r="K388" s="73"/>
      <c r="L388" s="73"/>
      <c r="M388" s="73"/>
      <c r="N388" s="73"/>
      <c r="O388" s="73"/>
      <c r="P388" s="73"/>
      <c r="Q388" s="73"/>
      <c r="R388" s="73"/>
    </row>
    <row r="389" spans="11:18" x14ac:dyDescent="0.25">
      <c r="K389" s="73"/>
      <c r="L389" s="73"/>
      <c r="M389" s="73"/>
      <c r="N389" s="73"/>
      <c r="O389" s="73"/>
      <c r="P389" s="73"/>
      <c r="Q389" s="73"/>
      <c r="R389" s="73"/>
    </row>
    <row r="390" spans="11:18" x14ac:dyDescent="0.25">
      <c r="K390" s="73"/>
      <c r="L390" s="73"/>
      <c r="M390" s="73"/>
      <c r="N390" s="73"/>
      <c r="O390" s="73"/>
      <c r="P390" s="73"/>
      <c r="Q390" s="73"/>
      <c r="R390" s="73"/>
    </row>
    <row r="391" spans="11:18" x14ac:dyDescent="0.25">
      <c r="K391" s="73"/>
      <c r="L391" s="73"/>
      <c r="M391" s="73"/>
      <c r="N391" s="73"/>
      <c r="O391" s="73"/>
      <c r="P391" s="73"/>
      <c r="Q391" s="73"/>
      <c r="R391" s="73"/>
    </row>
    <row r="392" spans="11:18" x14ac:dyDescent="0.25">
      <c r="K392" s="73"/>
      <c r="L392" s="73"/>
      <c r="M392" s="73"/>
      <c r="N392" s="73"/>
      <c r="O392" s="73"/>
      <c r="P392" s="73"/>
      <c r="Q392" s="73"/>
      <c r="R392" s="73"/>
    </row>
    <row r="393" spans="11:18" x14ac:dyDescent="0.25">
      <c r="K393" s="73"/>
      <c r="L393" s="73"/>
      <c r="M393" s="73"/>
      <c r="N393" s="73"/>
      <c r="O393" s="73"/>
      <c r="P393" s="73"/>
      <c r="Q393" s="73"/>
      <c r="R393" s="73"/>
    </row>
    <row r="394" spans="11:18" x14ac:dyDescent="0.25">
      <c r="K394" s="73"/>
      <c r="L394" s="73"/>
      <c r="M394" s="73"/>
      <c r="N394" s="73"/>
      <c r="O394" s="73"/>
      <c r="P394" s="73"/>
      <c r="Q394" s="73"/>
      <c r="R394" s="73"/>
    </row>
    <row r="395" spans="11:18" x14ac:dyDescent="0.25">
      <c r="K395" s="73"/>
      <c r="L395" s="73"/>
      <c r="M395" s="73"/>
      <c r="N395" s="73"/>
      <c r="O395" s="73"/>
      <c r="P395" s="73"/>
      <c r="Q395" s="73"/>
      <c r="R395" s="73"/>
    </row>
    <row r="396" spans="11:18" x14ac:dyDescent="0.25">
      <c r="K396" s="73"/>
      <c r="L396" s="73"/>
      <c r="M396" s="73"/>
      <c r="N396" s="73"/>
      <c r="O396" s="73"/>
      <c r="P396" s="73"/>
      <c r="Q396" s="73"/>
      <c r="R396" s="73"/>
    </row>
    <row r="397" spans="11:18" x14ac:dyDescent="0.25">
      <c r="K397" s="73"/>
      <c r="L397" s="73"/>
      <c r="M397" s="73"/>
      <c r="N397" s="73"/>
      <c r="O397" s="73"/>
      <c r="P397" s="73"/>
      <c r="Q397" s="73"/>
      <c r="R397" s="73"/>
    </row>
    <row r="398" spans="11:18" x14ac:dyDescent="0.25">
      <c r="K398" s="73"/>
      <c r="L398" s="73"/>
      <c r="M398" s="73"/>
      <c r="N398" s="73"/>
      <c r="O398" s="73"/>
      <c r="P398" s="73"/>
      <c r="Q398" s="73"/>
      <c r="R398" s="73"/>
    </row>
    <row r="399" spans="11:18" x14ac:dyDescent="0.25">
      <c r="K399" s="73"/>
      <c r="L399" s="73"/>
      <c r="M399" s="73"/>
      <c r="N399" s="73"/>
      <c r="O399" s="73"/>
      <c r="P399" s="73"/>
      <c r="Q399" s="73"/>
      <c r="R399" s="73"/>
    </row>
    <row r="402" spans="11:18" x14ac:dyDescent="0.25">
      <c r="K402" s="73"/>
      <c r="L402" s="73"/>
      <c r="M402" s="73"/>
      <c r="N402" s="73"/>
      <c r="O402" s="73"/>
      <c r="P402" s="73"/>
      <c r="Q402" s="73"/>
      <c r="R402" s="73"/>
    </row>
    <row r="403" spans="11:18" x14ac:dyDescent="0.25">
      <c r="K403" s="73"/>
      <c r="L403" s="73"/>
      <c r="M403" s="73"/>
      <c r="N403" s="73"/>
      <c r="O403" s="73"/>
      <c r="P403" s="73"/>
      <c r="Q403" s="73"/>
      <c r="R403" s="73"/>
    </row>
    <row r="404" spans="11:18" x14ac:dyDescent="0.25">
      <c r="K404" s="73"/>
      <c r="L404" s="73"/>
      <c r="M404" s="73"/>
      <c r="N404" s="73"/>
      <c r="O404" s="73"/>
      <c r="P404" s="73"/>
      <c r="Q404" s="73"/>
      <c r="R404" s="73"/>
    </row>
    <row r="405" spans="11:18" x14ac:dyDescent="0.25">
      <c r="K405" s="73"/>
      <c r="L405" s="73"/>
      <c r="M405" s="73"/>
      <c r="N405" s="73"/>
      <c r="O405" s="73"/>
      <c r="P405" s="73"/>
      <c r="Q405" s="73"/>
      <c r="R405" s="73"/>
    </row>
    <row r="406" spans="11:18" x14ac:dyDescent="0.25">
      <c r="K406" s="73"/>
      <c r="L406" s="73"/>
      <c r="M406" s="73"/>
      <c r="N406" s="73"/>
      <c r="O406" s="73"/>
      <c r="P406" s="73"/>
      <c r="Q406" s="73"/>
      <c r="R406" s="73"/>
    </row>
    <row r="407" spans="11:18" x14ac:dyDescent="0.25">
      <c r="K407" s="73"/>
      <c r="L407" s="73"/>
      <c r="M407" s="73"/>
      <c r="N407" s="73"/>
      <c r="O407" s="73"/>
      <c r="P407" s="73"/>
      <c r="Q407" s="73"/>
      <c r="R407" s="73"/>
    </row>
    <row r="408" spans="11:18" x14ac:dyDescent="0.25">
      <c r="K408" s="73"/>
      <c r="L408" s="73"/>
      <c r="M408" s="73"/>
      <c r="N408" s="73"/>
      <c r="O408" s="73"/>
      <c r="P408" s="73"/>
      <c r="Q408" s="73"/>
      <c r="R408" s="73"/>
    </row>
    <row r="409" spans="11:18" x14ac:dyDescent="0.25">
      <c r="K409" s="73"/>
      <c r="L409" s="73"/>
      <c r="M409" s="73"/>
      <c r="N409" s="73"/>
      <c r="O409" s="73"/>
      <c r="P409" s="73"/>
      <c r="Q409" s="73"/>
      <c r="R409" s="73"/>
    </row>
    <row r="410" spans="11:18" x14ac:dyDescent="0.25">
      <c r="K410" s="73"/>
      <c r="L410" s="73"/>
      <c r="M410" s="73"/>
      <c r="N410" s="73"/>
      <c r="O410" s="73"/>
      <c r="P410" s="73"/>
      <c r="Q410" s="73"/>
      <c r="R410" s="73"/>
    </row>
    <row r="411" spans="11:18" x14ac:dyDescent="0.25">
      <c r="K411" s="73"/>
      <c r="L411" s="73"/>
      <c r="M411" s="73"/>
      <c r="N411" s="73"/>
      <c r="O411" s="73"/>
      <c r="P411" s="73"/>
      <c r="Q411" s="73"/>
      <c r="R411" s="73"/>
    </row>
    <row r="417" spans="11:18" x14ac:dyDescent="0.25">
      <c r="K417" s="73"/>
      <c r="L417" s="73"/>
      <c r="M417" s="73"/>
      <c r="N417" s="73"/>
      <c r="O417" s="73"/>
      <c r="P417" s="73"/>
      <c r="Q417" s="73"/>
      <c r="R417" s="73"/>
    </row>
    <row r="418" spans="11:18" x14ac:dyDescent="0.25">
      <c r="K418" s="73"/>
      <c r="L418" s="73"/>
      <c r="M418" s="73"/>
      <c r="N418" s="73"/>
      <c r="O418" s="73"/>
      <c r="P418" s="73"/>
      <c r="Q418" s="73"/>
      <c r="R418" s="73"/>
    </row>
    <row r="419" spans="11:18" x14ac:dyDescent="0.25">
      <c r="K419" s="73"/>
      <c r="L419" s="73"/>
      <c r="M419" s="73"/>
      <c r="N419" s="73"/>
      <c r="O419" s="73"/>
      <c r="P419" s="73"/>
      <c r="Q419" s="73"/>
      <c r="R419" s="73"/>
    </row>
    <row r="420" spans="11:18" x14ac:dyDescent="0.25">
      <c r="K420" s="73"/>
      <c r="L420" s="73"/>
      <c r="M420" s="73"/>
      <c r="N420" s="73"/>
      <c r="O420" s="73"/>
      <c r="P420" s="73"/>
      <c r="Q420" s="73"/>
      <c r="R420" s="73"/>
    </row>
    <row r="421" spans="11:18" x14ac:dyDescent="0.25">
      <c r="K421" s="73"/>
      <c r="L421" s="73"/>
      <c r="M421" s="73"/>
      <c r="N421" s="73"/>
      <c r="O421" s="73"/>
      <c r="P421" s="73"/>
      <c r="Q421" s="73"/>
      <c r="R421" s="73"/>
    </row>
    <row r="422" spans="11:18" x14ac:dyDescent="0.25">
      <c r="K422" s="73"/>
      <c r="L422" s="73"/>
      <c r="M422" s="73"/>
      <c r="N422" s="73"/>
      <c r="O422" s="73"/>
      <c r="P422" s="73"/>
      <c r="Q422" s="73"/>
      <c r="R422" s="73"/>
    </row>
    <row r="426" spans="11:18" x14ac:dyDescent="0.25">
      <c r="K426" s="73"/>
      <c r="L426" s="73"/>
      <c r="M426" s="73"/>
      <c r="N426" s="73"/>
      <c r="O426" s="73"/>
      <c r="P426" s="73"/>
      <c r="Q426" s="73"/>
      <c r="R426" s="73"/>
    </row>
    <row r="442" spans="11:18" x14ac:dyDescent="0.25">
      <c r="K442" s="73"/>
      <c r="L442" s="73"/>
      <c r="M442" s="73"/>
      <c r="N442" s="73"/>
      <c r="O442" s="73"/>
      <c r="P442" s="73"/>
      <c r="Q442" s="73"/>
      <c r="R442" s="73"/>
    </row>
    <row r="457" spans="11:18" x14ac:dyDescent="0.25">
      <c r="K457" s="73"/>
      <c r="L457" s="73"/>
      <c r="M457" s="73"/>
      <c r="N457" s="73"/>
      <c r="O457" s="73"/>
      <c r="P457" s="73"/>
      <c r="Q457" s="73"/>
      <c r="R457" s="73"/>
    </row>
    <row r="474" spans="11:18" x14ac:dyDescent="0.25">
      <c r="K474" s="73"/>
      <c r="L474" s="73"/>
      <c r="M474" s="73"/>
      <c r="N474" s="73"/>
      <c r="O474" s="73"/>
      <c r="P474" s="73"/>
      <c r="Q474" s="73"/>
      <c r="R474" s="73"/>
    </row>
    <row r="482" spans="11:18" x14ac:dyDescent="0.25">
      <c r="K482" s="73"/>
      <c r="L482" s="73"/>
      <c r="M482" s="73"/>
      <c r="N482" s="73"/>
      <c r="O482" s="73"/>
      <c r="P482" s="73"/>
      <c r="Q482" s="73"/>
      <c r="R482" s="73"/>
    </row>
    <row r="493" spans="11:18" x14ac:dyDescent="0.25">
      <c r="K493" s="73"/>
      <c r="L493" s="73"/>
      <c r="M493" s="73"/>
      <c r="N493" s="73"/>
      <c r="O493" s="73"/>
      <c r="P493" s="73"/>
      <c r="Q493" s="73"/>
      <c r="R493" s="73"/>
    </row>
    <row r="494" spans="11:18" ht="15.75" x14ac:dyDescent="0.25">
      <c r="K494" s="77"/>
      <c r="L494" s="77"/>
      <c r="M494" s="77"/>
    </row>
    <row r="515" spans="11:18" x14ac:dyDescent="0.25">
      <c r="K515" s="73"/>
      <c r="L515" s="73"/>
      <c r="M515" s="73"/>
      <c r="N515" s="73"/>
      <c r="O515" s="73"/>
      <c r="P515" s="73"/>
      <c r="Q515" s="73"/>
      <c r="R515" s="73"/>
    </row>
    <row r="530" spans="11:18" x14ac:dyDescent="0.25">
      <c r="K530" s="73"/>
      <c r="L530" s="73"/>
      <c r="M530" s="73"/>
      <c r="N530" s="73"/>
      <c r="O530" s="73"/>
      <c r="P530" s="73"/>
      <c r="Q530" s="73"/>
      <c r="R530" s="73"/>
    </row>
    <row r="543" spans="11:18" x14ac:dyDescent="0.25">
      <c r="K543" s="73"/>
      <c r="L543" s="73"/>
      <c r="M543" s="73"/>
      <c r="N543" s="73"/>
      <c r="O543" s="73"/>
      <c r="P543" s="73"/>
      <c r="Q543" s="73"/>
      <c r="R543" s="73"/>
    </row>
    <row r="551" spans="11:18" x14ac:dyDescent="0.25">
      <c r="K551" s="73"/>
      <c r="L551" s="73"/>
      <c r="M551" s="73"/>
      <c r="N551" s="73"/>
      <c r="O551" s="73"/>
      <c r="P551" s="73"/>
      <c r="Q551" s="73"/>
      <c r="R551" s="73"/>
    </row>
    <row r="562" spans="11:18" x14ac:dyDescent="0.25">
      <c r="K562" s="73"/>
      <c r="L562" s="73"/>
      <c r="M562" s="73"/>
      <c r="N562" s="73"/>
      <c r="O562" s="73"/>
      <c r="P562" s="73"/>
      <c r="Q562" s="73"/>
      <c r="R562" s="73"/>
    </row>
    <row r="563" spans="11:18" ht="15.75" x14ac:dyDescent="0.25">
      <c r="K563" s="77"/>
      <c r="L563" s="77"/>
      <c r="M563" s="77"/>
    </row>
    <row r="580" spans="11:18" x14ac:dyDescent="0.25">
      <c r="K580" s="73"/>
      <c r="L580" s="73"/>
      <c r="M580" s="73"/>
      <c r="N580" s="73"/>
      <c r="O580" s="73"/>
      <c r="P580" s="73"/>
      <c r="Q580" s="73"/>
      <c r="R580" s="73"/>
    </row>
    <row r="591" spans="11:18" x14ac:dyDescent="0.25">
      <c r="K591" s="73"/>
      <c r="L591" s="73"/>
      <c r="M591" s="73"/>
      <c r="N591" s="73"/>
      <c r="O591" s="73"/>
      <c r="P591" s="73"/>
      <c r="Q591" s="73"/>
      <c r="R591" s="73"/>
    </row>
    <row r="593" spans="11:18" x14ac:dyDescent="0.25">
      <c r="K593" s="73"/>
      <c r="L593" s="73"/>
      <c r="M593" s="73"/>
      <c r="N593" s="73"/>
      <c r="O593" s="73"/>
      <c r="P593" s="73"/>
      <c r="Q593" s="73"/>
      <c r="R593" s="73"/>
    </row>
    <row r="599" spans="11:18" x14ac:dyDescent="0.25">
      <c r="R599" s="73"/>
    </row>
    <row r="603" spans="11:18" x14ac:dyDescent="0.25">
      <c r="K603" s="49"/>
    </row>
    <row r="604" spans="11:18" x14ac:dyDescent="0.25">
      <c r="K604" s="73"/>
      <c r="L604" s="73"/>
      <c r="M604" s="73"/>
      <c r="N604" s="73"/>
      <c r="O604" s="73"/>
      <c r="P604" s="73"/>
      <c r="Q604" s="73"/>
      <c r="R604" s="73"/>
    </row>
  </sheetData>
  <sheetProtection password="CC31" sheet="1" objects="1" scenarios="1" formatCells="0" formatColumns="0" formatRows="0" insertRows="0"/>
  <mergeCells count="300">
    <mergeCell ref="A217:G217"/>
    <mergeCell ref="B219:J219"/>
    <mergeCell ref="A220:A221"/>
    <mergeCell ref="B220:D221"/>
    <mergeCell ref="B231:D231"/>
    <mergeCell ref="B232:D232"/>
    <mergeCell ref="E220:E221"/>
    <mergeCell ref="F220:F221"/>
    <mergeCell ref="G220:G221"/>
    <mergeCell ref="H220:J220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15:D215"/>
    <mergeCell ref="B216:D216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190:D190"/>
    <mergeCell ref="B191:D191"/>
    <mergeCell ref="B192:D192"/>
    <mergeCell ref="B193:D193"/>
    <mergeCell ref="B194:D194"/>
    <mergeCell ref="B195:D195"/>
    <mergeCell ref="B201:D201"/>
    <mergeCell ref="B185:J185"/>
    <mergeCell ref="A186:A187"/>
    <mergeCell ref="B186:D187"/>
    <mergeCell ref="E186:E187"/>
    <mergeCell ref="F186:F187"/>
    <mergeCell ref="G186:G187"/>
    <mergeCell ref="H186:J186"/>
    <mergeCell ref="B188:D188"/>
    <mergeCell ref="B189:D189"/>
    <mergeCell ref="A196:G196"/>
    <mergeCell ref="B198:J198"/>
    <mergeCell ref="A199:A200"/>
    <mergeCell ref="B199:D200"/>
    <mergeCell ref="E199:E200"/>
    <mergeCell ref="F199:F200"/>
    <mergeCell ref="G199:G200"/>
    <mergeCell ref="H199:J199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A183:G183"/>
    <mergeCell ref="B169:D169"/>
    <mergeCell ref="B170:D170"/>
    <mergeCell ref="B171:D171"/>
    <mergeCell ref="B172:D172"/>
    <mergeCell ref="B173:D173"/>
    <mergeCell ref="B174:D174"/>
    <mergeCell ref="B163:D163"/>
    <mergeCell ref="A164:G164"/>
    <mergeCell ref="B166:J166"/>
    <mergeCell ref="A167:A168"/>
    <mergeCell ref="B167:D168"/>
    <mergeCell ref="E167:E168"/>
    <mergeCell ref="F167:F168"/>
    <mergeCell ref="G167:G168"/>
    <mergeCell ref="H167:J167"/>
    <mergeCell ref="B160:D160"/>
    <mergeCell ref="B161:D161"/>
    <mergeCell ref="B162:D162"/>
    <mergeCell ref="B158:D158"/>
    <mergeCell ref="B159:D159"/>
    <mergeCell ref="B154:D154"/>
    <mergeCell ref="B155:D155"/>
    <mergeCell ref="B156:D156"/>
    <mergeCell ref="B157:D157"/>
    <mergeCell ref="B150:J150"/>
    <mergeCell ref="F151:F152"/>
    <mergeCell ref="G151:G152"/>
    <mergeCell ref="H151:J151"/>
    <mergeCell ref="B153:D153"/>
    <mergeCell ref="A151:A152"/>
    <mergeCell ref="B151:D152"/>
    <mergeCell ref="E151:E152"/>
    <mergeCell ref="B128:D128"/>
    <mergeCell ref="B129:D129"/>
    <mergeCell ref="A130:G130"/>
    <mergeCell ref="B135:D135"/>
    <mergeCell ref="B136:D136"/>
    <mergeCell ref="B139:D139"/>
    <mergeCell ref="A140:G140"/>
    <mergeCell ref="B142:J142"/>
    <mergeCell ref="A148:G148"/>
    <mergeCell ref="B145:D145"/>
    <mergeCell ref="B146:D146"/>
    <mergeCell ref="B147:D147"/>
    <mergeCell ref="A143:A144"/>
    <mergeCell ref="B143:D144"/>
    <mergeCell ref="E143:E144"/>
    <mergeCell ref="F143:F144"/>
    <mergeCell ref="G143:G144"/>
    <mergeCell ref="H143:J143"/>
    <mergeCell ref="B126:D126"/>
    <mergeCell ref="B127:D127"/>
    <mergeCell ref="A121:G121"/>
    <mergeCell ref="B123:J123"/>
    <mergeCell ref="A124:A125"/>
    <mergeCell ref="B124:D125"/>
    <mergeCell ref="E124:E125"/>
    <mergeCell ref="F124:F125"/>
    <mergeCell ref="G124:G125"/>
    <mergeCell ref="H124:J124"/>
    <mergeCell ref="B132:J132"/>
    <mergeCell ref="A133:A134"/>
    <mergeCell ref="B133:D134"/>
    <mergeCell ref="E133:E134"/>
    <mergeCell ref="F133:F134"/>
    <mergeCell ref="G133:G134"/>
    <mergeCell ref="H133:J133"/>
    <mergeCell ref="B137:D137"/>
    <mergeCell ref="B138:D138"/>
    <mergeCell ref="B110:D110"/>
    <mergeCell ref="B115:D11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A106:J106"/>
    <mergeCell ref="H108:J108"/>
    <mergeCell ref="A104:G104"/>
    <mergeCell ref="B107:J107"/>
    <mergeCell ref="A108:A109"/>
    <mergeCell ref="B108:D109"/>
    <mergeCell ref="E108:E109"/>
    <mergeCell ref="F108:F109"/>
    <mergeCell ref="G108:G109"/>
    <mergeCell ref="A79:A85"/>
    <mergeCell ref="B79:B85"/>
    <mergeCell ref="C79:C85"/>
    <mergeCell ref="A95:G95"/>
    <mergeCell ref="A97:J97"/>
    <mergeCell ref="A98:A99"/>
    <mergeCell ref="B98:B99"/>
    <mergeCell ref="C98:C99"/>
    <mergeCell ref="D98:D99"/>
    <mergeCell ref="E98:E99"/>
    <mergeCell ref="F98:F99"/>
    <mergeCell ref="G98:G99"/>
    <mergeCell ref="H98:J98"/>
    <mergeCell ref="A86:G86"/>
    <mergeCell ref="A87:A93"/>
    <mergeCell ref="B87:B93"/>
    <mergeCell ref="C87:C93"/>
    <mergeCell ref="A94:G94"/>
    <mergeCell ref="B72:B73"/>
    <mergeCell ref="D72:G72"/>
    <mergeCell ref="D73:G73"/>
    <mergeCell ref="A74:G74"/>
    <mergeCell ref="A76:J76"/>
    <mergeCell ref="A77:A78"/>
    <mergeCell ref="B77:B78"/>
    <mergeCell ref="C77:C78"/>
    <mergeCell ref="D77:D78"/>
    <mergeCell ref="E77:E78"/>
    <mergeCell ref="F77:F78"/>
    <mergeCell ref="G77:G78"/>
    <mergeCell ref="H77:J77"/>
    <mergeCell ref="B64:B66"/>
    <mergeCell ref="D64:E64"/>
    <mergeCell ref="D65:E65"/>
    <mergeCell ref="D66:E66"/>
    <mergeCell ref="A67:G67"/>
    <mergeCell ref="A69:J69"/>
    <mergeCell ref="A70:A71"/>
    <mergeCell ref="B70:B71"/>
    <mergeCell ref="C70:C71"/>
    <mergeCell ref="D70:G71"/>
    <mergeCell ref="H70:J70"/>
    <mergeCell ref="D51:E51"/>
    <mergeCell ref="A52:G52"/>
    <mergeCell ref="A54:J54"/>
    <mergeCell ref="A55:A56"/>
    <mergeCell ref="B55:B56"/>
    <mergeCell ref="C55:C56"/>
    <mergeCell ref="D55:E56"/>
    <mergeCell ref="F55:F56"/>
    <mergeCell ref="D58:E58"/>
    <mergeCell ref="G55:G56"/>
    <mergeCell ref="H55:J55"/>
    <mergeCell ref="B57:B58"/>
    <mergeCell ref="D57:E57"/>
    <mergeCell ref="A40:G40"/>
    <mergeCell ref="A46:G46"/>
    <mergeCell ref="A48:J48"/>
    <mergeCell ref="A49:A50"/>
    <mergeCell ref="B49:B50"/>
    <mergeCell ref="C49:C50"/>
    <mergeCell ref="D49:E50"/>
    <mergeCell ref="F49:F50"/>
    <mergeCell ref="G49:G50"/>
    <mergeCell ref="H49:J49"/>
    <mergeCell ref="A42:J42"/>
    <mergeCell ref="A43:A44"/>
    <mergeCell ref="B43:B44"/>
    <mergeCell ref="C43:C44"/>
    <mergeCell ref="D43:D44"/>
    <mergeCell ref="E43:E44"/>
    <mergeCell ref="F43:F44"/>
    <mergeCell ref="G43:G44"/>
    <mergeCell ref="H43:J43"/>
    <mergeCell ref="A25:J25"/>
    <mergeCell ref="A23:G23"/>
    <mergeCell ref="A26:A27"/>
    <mergeCell ref="B26:B27"/>
    <mergeCell ref="C26:C27"/>
    <mergeCell ref="D26:D27"/>
    <mergeCell ref="E26:E27"/>
    <mergeCell ref="F26:F27"/>
    <mergeCell ref="G26:G27"/>
    <mergeCell ref="H26:J26"/>
    <mergeCell ref="A22:B22"/>
    <mergeCell ref="C22:G22"/>
    <mergeCell ref="A15:B15"/>
    <mergeCell ref="C15:G15"/>
    <mergeCell ref="A16:G16"/>
    <mergeCell ref="A18:J19"/>
    <mergeCell ref="A13:B14"/>
    <mergeCell ref="C13:G14"/>
    <mergeCell ref="H13:J13"/>
    <mergeCell ref="C2:I2"/>
    <mergeCell ref="J2:J3"/>
    <mergeCell ref="D4:H4"/>
    <mergeCell ref="C7:I7"/>
    <mergeCell ref="C8:I8"/>
    <mergeCell ref="A12:J12"/>
    <mergeCell ref="A20:B21"/>
    <mergeCell ref="C20:G21"/>
    <mergeCell ref="H20:J20"/>
    <mergeCell ref="C5:I5"/>
    <mergeCell ref="A34:G34"/>
    <mergeCell ref="A36:J36"/>
    <mergeCell ref="A37:A38"/>
    <mergeCell ref="B37:B38"/>
    <mergeCell ref="C37:C38"/>
    <mergeCell ref="D37:D38"/>
    <mergeCell ref="E37:E38"/>
    <mergeCell ref="F37:F38"/>
    <mergeCell ref="G37:G38"/>
    <mergeCell ref="H37:J37"/>
    <mergeCell ref="A62:A63"/>
    <mergeCell ref="B62:B63"/>
    <mergeCell ref="C62:C63"/>
    <mergeCell ref="D62:E63"/>
    <mergeCell ref="F62:F63"/>
    <mergeCell ref="G62:G63"/>
    <mergeCell ref="H62:J62"/>
    <mergeCell ref="A59:G59"/>
    <mergeCell ref="A61:J61"/>
    <mergeCell ref="E252:F252"/>
    <mergeCell ref="B254:J254"/>
    <mergeCell ref="A245:G245"/>
    <mergeCell ref="B233:D233"/>
    <mergeCell ref="B234:D234"/>
    <mergeCell ref="B235:D235"/>
    <mergeCell ref="B240:D240"/>
    <mergeCell ref="B241:D241"/>
    <mergeCell ref="A246:G246"/>
    <mergeCell ref="A247:G247"/>
    <mergeCell ref="E249:F249"/>
    <mergeCell ref="B242:D242"/>
    <mergeCell ref="B243:D243"/>
    <mergeCell ref="B244:D244"/>
    <mergeCell ref="B236:D236"/>
    <mergeCell ref="B237:D237"/>
    <mergeCell ref="B238:D238"/>
    <mergeCell ref="B239:D239"/>
    <mergeCell ref="A249:C249"/>
    <mergeCell ref="E250:F250"/>
    <mergeCell ref="A251:C252"/>
    <mergeCell ref="E253:F253"/>
  </mergeCells>
  <pageMargins left="0.78740157480314965" right="0.19685039370078741" top="0.19685039370078741" bottom="0" header="0.51181102362204722" footer="0.51181102362204722"/>
  <pageSetup scale="5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</sheetPr>
  <dimension ref="A1:J91"/>
  <sheetViews>
    <sheetView workbookViewId="0">
      <selection activeCell="J87" sqref="J87"/>
    </sheetView>
  </sheetViews>
  <sheetFormatPr defaultColWidth="8.85546875" defaultRowHeight="15" x14ac:dyDescent="0.25"/>
  <cols>
    <col min="1" max="1" width="8.85546875" style="9"/>
    <col min="2" max="2" width="5" style="9" customWidth="1"/>
    <col min="3" max="5" width="8.85546875" style="9"/>
    <col min="6" max="6" width="14.42578125" style="9" customWidth="1"/>
    <col min="7" max="7" width="18.140625" style="9" customWidth="1"/>
    <col min="8" max="10" width="24" style="9" customWidth="1"/>
    <col min="11" max="16384" width="8.85546875" style="9"/>
  </cols>
  <sheetData>
    <row r="1" spans="1:10" x14ac:dyDescent="0.25">
      <c r="A1" s="1294" t="s">
        <v>532</v>
      </c>
      <c r="B1" s="1294"/>
      <c r="C1" s="1294"/>
      <c r="D1" s="1294"/>
      <c r="E1" s="1294"/>
      <c r="F1" s="1294"/>
      <c r="G1" s="1294"/>
      <c r="H1" s="1294"/>
      <c r="I1" s="1294"/>
      <c r="J1" s="1294"/>
    </row>
    <row r="2" spans="1:10" ht="36.75" customHeight="1" x14ac:dyDescent="0.25">
      <c r="A2" s="1294"/>
      <c r="B2" s="1294"/>
      <c r="C2" s="1294"/>
      <c r="D2" s="1294"/>
      <c r="E2" s="1294"/>
      <c r="F2" s="1294"/>
      <c r="G2" s="1294"/>
      <c r="H2" s="1294"/>
      <c r="I2" s="1294"/>
      <c r="J2" s="1294"/>
    </row>
    <row r="3" spans="1:10" x14ac:dyDescent="0.25">
      <c r="A3" s="1295"/>
      <c r="B3" s="1295"/>
      <c r="C3" s="1295"/>
      <c r="D3" s="1295"/>
      <c r="E3" s="1295"/>
      <c r="F3" s="1295"/>
      <c r="G3" s="1295"/>
      <c r="H3" s="1295"/>
      <c r="I3" s="1295"/>
      <c r="J3" s="1295"/>
    </row>
    <row r="4" spans="1:10" ht="21.95" customHeight="1" x14ac:dyDescent="0.25">
      <c r="A4" s="1079" t="s">
        <v>169</v>
      </c>
      <c r="B4" s="1079"/>
      <c r="C4" s="1079" t="s">
        <v>79</v>
      </c>
      <c r="D4" s="1079"/>
      <c r="E4" s="1079"/>
      <c r="F4" s="1079"/>
      <c r="G4" s="1079"/>
      <c r="H4" s="1079" t="s">
        <v>104</v>
      </c>
      <c r="I4" s="1079"/>
      <c r="J4" s="1079"/>
    </row>
    <row r="5" spans="1:10" ht="21.95" customHeight="1" x14ac:dyDescent="0.25">
      <c r="A5" s="1079"/>
      <c r="B5" s="1079"/>
      <c r="C5" s="1079"/>
      <c r="D5" s="1079"/>
      <c r="E5" s="1079"/>
      <c r="F5" s="1079"/>
      <c r="G5" s="1079"/>
      <c r="H5" s="105">
        <f>'расшифровка 4'!H14</f>
        <v>2022</v>
      </c>
      <c r="I5" s="105">
        <f>'расшифровка 4'!I14</f>
        <v>2023</v>
      </c>
      <c r="J5" s="105">
        <f>'расшифровка 4'!J14</f>
        <v>2024</v>
      </c>
    </row>
    <row r="6" spans="1:10" ht="24.95" customHeight="1" x14ac:dyDescent="0.25">
      <c r="A6" s="1010">
        <v>244</v>
      </c>
      <c r="B6" s="1010"/>
      <c r="C6" s="1079" t="s">
        <v>170</v>
      </c>
      <c r="D6" s="1079"/>
      <c r="E6" s="1079"/>
      <c r="F6" s="1079"/>
      <c r="G6" s="336" t="s">
        <v>171</v>
      </c>
      <c r="H6" s="342">
        <f>'расшифровка 4'!H906</f>
        <v>4438096.6099999994</v>
      </c>
      <c r="I6" s="342">
        <f>'расшифровка 4'!I906</f>
        <v>4669850.6099999994</v>
      </c>
      <c r="J6" s="342">
        <f>'расшифровка 4'!J906</f>
        <v>4917379.6099999994</v>
      </c>
    </row>
    <row r="7" spans="1:10" ht="24.95" customHeight="1" x14ac:dyDescent="0.25">
      <c r="A7" s="1311" t="s">
        <v>193</v>
      </c>
      <c r="B7" s="1312"/>
      <c r="C7" s="1079" t="s">
        <v>170</v>
      </c>
      <c r="D7" s="1079"/>
      <c r="E7" s="1079"/>
      <c r="F7" s="1079"/>
      <c r="G7" s="1012" t="s">
        <v>172</v>
      </c>
      <c r="H7" s="342">
        <f>'расшифровка 5'!H312+'расшифровка 5'!H95</f>
        <v>1103745</v>
      </c>
      <c r="I7" s="342">
        <f>'расшифровка 5'!I312+'расшифровка 5'!I95</f>
        <v>904025</v>
      </c>
      <c r="J7" s="342">
        <f>'расшифровка 5'!J312+'расшифровка 5'!J95</f>
        <v>904025</v>
      </c>
    </row>
    <row r="8" spans="1:10" ht="21.75" customHeight="1" x14ac:dyDescent="0.25">
      <c r="A8" s="1313"/>
      <c r="B8" s="1314"/>
      <c r="C8" s="1310" t="s">
        <v>321</v>
      </c>
      <c r="D8" s="1310"/>
      <c r="E8" s="1310"/>
      <c r="F8" s="1310"/>
      <c r="G8" s="1014"/>
      <c r="H8" s="343">
        <f>'расшифровка 5'!H95</f>
        <v>183000</v>
      </c>
      <c r="I8" s="343">
        <f>'расшифровка 5'!I95</f>
        <v>0</v>
      </c>
      <c r="J8" s="343">
        <f>'расшифровка 5'!J95</f>
        <v>0</v>
      </c>
    </row>
    <row r="9" spans="1:10" ht="24.95" customHeight="1" x14ac:dyDescent="0.25">
      <c r="A9" s="1311" t="s">
        <v>406</v>
      </c>
      <c r="B9" s="1312"/>
      <c r="C9" s="1079" t="s">
        <v>170</v>
      </c>
      <c r="D9" s="1079"/>
      <c r="E9" s="1079"/>
      <c r="F9" s="1079"/>
      <c r="G9" s="1012" t="s">
        <v>318</v>
      </c>
      <c r="H9" s="342">
        <f>'расшифровка 6'!H246+'расшифровка 6'!H104</f>
        <v>0</v>
      </c>
      <c r="I9" s="342">
        <f>'расшифровка 6'!I246+'расшифровка 6'!I104</f>
        <v>0</v>
      </c>
      <c r="J9" s="342">
        <f>'расшифровка 6'!J246+'расшифровка 6'!J104</f>
        <v>0</v>
      </c>
    </row>
    <row r="10" spans="1:10" ht="21.75" customHeight="1" x14ac:dyDescent="0.25">
      <c r="A10" s="1313"/>
      <c r="B10" s="1314"/>
      <c r="C10" s="1310" t="s">
        <v>407</v>
      </c>
      <c r="D10" s="1310"/>
      <c r="E10" s="1310"/>
      <c r="F10" s="1310"/>
      <c r="G10" s="1014"/>
      <c r="H10" s="343">
        <f>'расшифровка 6'!H104</f>
        <v>0</v>
      </c>
      <c r="I10" s="343">
        <f>'расшифровка 6'!I104</f>
        <v>0</v>
      </c>
      <c r="J10" s="343">
        <f>'расшифровка 6'!J104</f>
        <v>0</v>
      </c>
    </row>
    <row r="11" spans="1:10" ht="24.95" customHeight="1" x14ac:dyDescent="0.25">
      <c r="A11" s="1010">
        <v>244</v>
      </c>
      <c r="B11" s="1010"/>
      <c r="C11" s="1079" t="s">
        <v>170</v>
      </c>
      <c r="D11" s="1079"/>
      <c r="E11" s="1079"/>
      <c r="F11" s="1079"/>
      <c r="G11" s="336" t="s">
        <v>173</v>
      </c>
      <c r="H11" s="342">
        <f>'расшифровка 2'!H401</f>
        <v>639577.44999999995</v>
      </c>
      <c r="I11" s="342">
        <f>'расшифровка 2'!I401</f>
        <v>599519</v>
      </c>
      <c r="J11" s="342">
        <f>'расшифровка 2'!J401</f>
        <v>599519</v>
      </c>
    </row>
    <row r="12" spans="1:10" ht="22.5" customHeight="1" x14ac:dyDescent="0.25">
      <c r="A12" s="1010">
        <v>247</v>
      </c>
      <c r="B12" s="1010"/>
      <c r="C12" s="1079" t="s">
        <v>170</v>
      </c>
      <c r="D12" s="1079"/>
      <c r="E12" s="1079"/>
      <c r="F12" s="1079"/>
      <c r="G12" s="461" t="s">
        <v>171</v>
      </c>
      <c r="H12" s="342">
        <f>'расшифровка 4'!H202</f>
        <v>1546495.3857719656</v>
      </c>
      <c r="I12" s="342">
        <f>'расшифровка 4'!I202</f>
        <v>1546495.3857719656</v>
      </c>
      <c r="J12" s="342">
        <f>'расшифровка 4'!J202</f>
        <v>1546495.3857719656</v>
      </c>
    </row>
    <row r="13" spans="1:10" ht="24.95" customHeight="1" x14ac:dyDescent="0.25">
      <c r="A13" s="1010"/>
      <c r="B13" s="1010"/>
      <c r="C13" s="1079"/>
      <c r="D13" s="1079"/>
      <c r="E13" s="1079"/>
      <c r="F13" s="1079"/>
      <c r="G13" s="461" t="s">
        <v>173</v>
      </c>
      <c r="H13" s="342">
        <f>'расшифровка 2'!H107</f>
        <v>0</v>
      </c>
      <c r="I13" s="342">
        <f>'расшифровка 2'!I107</f>
        <v>0</v>
      </c>
      <c r="J13" s="342">
        <f>'расшифровка 2'!J107</f>
        <v>0</v>
      </c>
    </row>
    <row r="14" spans="1:10" ht="24.95" customHeight="1" x14ac:dyDescent="0.3">
      <c r="A14" s="1307" t="s">
        <v>191</v>
      </c>
      <c r="B14" s="1308"/>
      <c r="C14" s="1308"/>
      <c r="D14" s="1308"/>
      <c r="E14" s="1308"/>
      <c r="F14" s="1308"/>
      <c r="G14" s="1309"/>
      <c r="H14" s="344">
        <f>H6+H7+H9+H11+H12+H13</f>
        <v>7727914.4457719652</v>
      </c>
      <c r="I14" s="344">
        <f t="shared" ref="I14:J14" si="0">I6+I7+I9+I11+I12+I13</f>
        <v>7719889.995771965</v>
      </c>
      <c r="J14" s="344">
        <f t="shared" si="0"/>
        <v>7967418.995771965</v>
      </c>
    </row>
    <row r="15" spans="1:10" ht="19.5" customHeight="1" x14ac:dyDescent="0.25">
      <c r="A15" s="1298" t="s">
        <v>533</v>
      </c>
      <c r="B15" s="1298"/>
      <c r="C15" s="1298"/>
      <c r="D15" s="1298"/>
      <c r="E15" s="1298"/>
      <c r="F15" s="1298"/>
      <c r="G15" s="1298"/>
      <c r="H15" s="345">
        <f>H8+H10+H12+H13</f>
        <v>1729495.3857719656</v>
      </c>
      <c r="I15" s="345">
        <f t="shared" ref="I15:J15" si="1">I8+I10+I12+I13</f>
        <v>1546495.3857719656</v>
      </c>
      <c r="J15" s="345">
        <f t="shared" si="1"/>
        <v>1546495.3857719656</v>
      </c>
    </row>
    <row r="16" spans="1:10" ht="19.5" customHeight="1" x14ac:dyDescent="0.25">
      <c r="A16" s="1300" t="s">
        <v>534</v>
      </c>
      <c r="B16" s="1300"/>
      <c r="C16" s="1300"/>
      <c r="D16" s="1300"/>
      <c r="E16" s="1300"/>
      <c r="F16" s="1300"/>
      <c r="G16" s="1300"/>
      <c r="H16" s="309">
        <f>H14-H15</f>
        <v>5998419.0599999996</v>
      </c>
      <c r="I16" s="309">
        <f>I14-I15</f>
        <v>6173394.6099999994</v>
      </c>
      <c r="J16" s="309">
        <f>J14-J15</f>
        <v>6420923.6099999994</v>
      </c>
    </row>
    <row r="17" spans="1:10" x14ac:dyDescent="0.25">
      <c r="A17" s="339"/>
      <c r="B17" s="339"/>
      <c r="C17" s="339"/>
      <c r="D17" s="339"/>
      <c r="E17" s="339"/>
      <c r="F17" s="339"/>
      <c r="G17" s="339"/>
      <c r="H17" s="346"/>
      <c r="I17" s="346"/>
      <c r="J17" s="346"/>
    </row>
    <row r="18" spans="1:10" ht="52.9" customHeight="1" x14ac:dyDescent="0.25">
      <c r="A18" s="339"/>
      <c r="B18" s="339"/>
      <c r="C18" s="339"/>
      <c r="D18" s="339"/>
      <c r="E18" s="339"/>
      <c r="F18" s="339"/>
      <c r="G18" s="339"/>
      <c r="H18" s="339"/>
      <c r="I18" s="1296" t="s">
        <v>489</v>
      </c>
      <c r="J18" s="1296"/>
    </row>
    <row r="19" spans="1:10" ht="23.65" customHeight="1" x14ac:dyDescent="0.25">
      <c r="A19" s="1299" t="s">
        <v>169</v>
      </c>
      <c r="B19" s="1299"/>
      <c r="C19" s="1299" t="s">
        <v>79</v>
      </c>
      <c r="D19" s="1299"/>
      <c r="E19" s="1299"/>
      <c r="F19" s="1299"/>
      <c r="G19" s="347"/>
      <c r="H19" s="348">
        <f>H5</f>
        <v>2022</v>
      </c>
      <c r="I19" s="349">
        <f t="shared" ref="I19:J19" si="2">I5</f>
        <v>2023</v>
      </c>
      <c r="J19" s="349">
        <f t="shared" si="2"/>
        <v>2024</v>
      </c>
    </row>
    <row r="20" spans="1:10" ht="19.899999999999999" customHeight="1" x14ac:dyDescent="0.3">
      <c r="A20" s="1290">
        <v>111</v>
      </c>
      <c r="B20" s="1291"/>
      <c r="C20" s="1283" t="s">
        <v>101</v>
      </c>
      <c r="D20" s="1283"/>
      <c r="E20" s="1283"/>
      <c r="F20" s="1283"/>
      <c r="G20" s="350" t="s">
        <v>156</v>
      </c>
      <c r="H20" s="351">
        <f>'расшифровка 4'!H15+'расшифровка 4'!H18+'расшифровка 5'!H15+'расшифровка 2'!H15</f>
        <v>2501636</v>
      </c>
      <c r="I20" s="351">
        <f>'расшифровка 4'!I15+'расшифровка 4'!I18+'расшифровка 5'!I15+'расшифровка 2'!I15</f>
        <v>2501636</v>
      </c>
      <c r="J20" s="351">
        <f>'расшифровка 4'!J15+'расшифровка 4'!J18+'расшифровка 5'!J15+'расшифровка 2'!J15</f>
        <v>2501636</v>
      </c>
    </row>
    <row r="21" spans="1:10" ht="19.5" x14ac:dyDescent="0.3">
      <c r="A21" s="1305"/>
      <c r="B21" s="1306"/>
      <c r="C21" s="1283" t="s">
        <v>101</v>
      </c>
      <c r="D21" s="1283"/>
      <c r="E21" s="1283"/>
      <c r="F21" s="1283"/>
      <c r="G21" s="350" t="s">
        <v>157</v>
      </c>
      <c r="H21" s="351">
        <f>'расшифровка 4'!H16+'расшифровка 4'!H19</f>
        <v>7866689</v>
      </c>
      <c r="I21" s="351">
        <f>'расшифровка 4'!I16+'расшифровка 4'!I19</f>
        <v>8181356</v>
      </c>
      <c r="J21" s="351">
        <f>'расшифровка 4'!J16+'расшифровка 4'!J19</f>
        <v>8508610</v>
      </c>
    </row>
    <row r="22" spans="1:10" ht="19.5" x14ac:dyDescent="0.3">
      <c r="A22" s="1304"/>
      <c r="B22" s="1304"/>
      <c r="C22" s="1301"/>
      <c r="D22" s="1302"/>
      <c r="E22" s="1302"/>
      <c r="F22" s="1303"/>
      <c r="G22" s="352" t="s">
        <v>289</v>
      </c>
      <c r="H22" s="353">
        <f>H20+H21</f>
        <v>10368325</v>
      </c>
      <c r="I22" s="353">
        <f t="shared" ref="I22:J22" si="3">I20+I21</f>
        <v>10682992</v>
      </c>
      <c r="J22" s="353">
        <f t="shared" si="3"/>
        <v>11010246</v>
      </c>
    </row>
    <row r="23" spans="1:10" ht="9" customHeight="1" x14ac:dyDescent="0.3">
      <c r="A23" s="339"/>
      <c r="B23" s="339"/>
      <c r="C23" s="339"/>
      <c r="D23" s="339"/>
      <c r="E23" s="339"/>
      <c r="F23" s="339"/>
      <c r="G23" s="354"/>
      <c r="H23" s="355"/>
      <c r="I23" s="355"/>
      <c r="J23" s="355"/>
    </row>
    <row r="24" spans="1:10" ht="19.5" x14ac:dyDescent="0.3">
      <c r="A24" s="1290">
        <v>119</v>
      </c>
      <c r="B24" s="1291"/>
      <c r="C24" s="1283" t="s">
        <v>102</v>
      </c>
      <c r="D24" s="1283"/>
      <c r="E24" s="1283"/>
      <c r="F24" s="1283"/>
      <c r="G24" s="350" t="s">
        <v>156</v>
      </c>
      <c r="H24" s="351">
        <f>'расшифровка 4'!H27+'расшифровка 4'!H30+'расшифровка 5'!H22+'расшифровка 2'!H22</f>
        <v>755493</v>
      </c>
      <c r="I24" s="351">
        <f>'расшифровка 4'!I27+'расшифровка 4'!I30+'расшифровка 5'!I22+'расшифровка 2'!I22</f>
        <v>755493</v>
      </c>
      <c r="J24" s="351">
        <f>'расшифровка 4'!J27+'расшифровка 4'!J30+'расшифровка 5'!J22+'расшифровка 2'!J22</f>
        <v>755493</v>
      </c>
    </row>
    <row r="25" spans="1:10" ht="19.5" x14ac:dyDescent="0.3">
      <c r="A25" s="1305"/>
      <c r="B25" s="1306"/>
      <c r="C25" s="1283" t="s">
        <v>102</v>
      </c>
      <c r="D25" s="1283"/>
      <c r="E25" s="1283"/>
      <c r="F25" s="1283"/>
      <c r="G25" s="350" t="s">
        <v>157</v>
      </c>
      <c r="H25" s="351">
        <f>'расшифровка 4'!H28+'расшифровка 4'!H31</f>
        <v>2375740</v>
      </c>
      <c r="I25" s="351">
        <f>'расшифровка 4'!I28+'расшифровка 4'!I31</f>
        <v>2470769</v>
      </c>
      <c r="J25" s="351">
        <f>'расшифровка 4'!J28+'расшифровка 4'!J31</f>
        <v>2569600</v>
      </c>
    </row>
    <row r="26" spans="1:10" ht="19.5" x14ac:dyDescent="0.3">
      <c r="A26" s="1304"/>
      <c r="B26" s="1304"/>
      <c r="C26" s="1301"/>
      <c r="D26" s="1302"/>
      <c r="E26" s="1302"/>
      <c r="F26" s="1303"/>
      <c r="G26" s="352" t="s">
        <v>290</v>
      </c>
      <c r="H26" s="353">
        <f>H24+H25</f>
        <v>3131233</v>
      </c>
      <c r="I26" s="353">
        <f t="shared" ref="I26" si="4">I24+I25</f>
        <v>3226262</v>
      </c>
      <c r="J26" s="353">
        <f t="shared" ref="J26" si="5">J24+J25</f>
        <v>3325093</v>
      </c>
    </row>
    <row r="27" spans="1:10" ht="19.5" x14ac:dyDescent="0.3">
      <c r="A27" s="339"/>
      <c r="B27" s="339"/>
      <c r="C27" s="339"/>
      <c r="D27" s="339"/>
      <c r="E27" s="339"/>
      <c r="F27" s="339"/>
      <c r="G27" s="354"/>
      <c r="H27" s="355"/>
      <c r="I27" s="355"/>
      <c r="J27" s="355"/>
    </row>
    <row r="28" spans="1:10" ht="19.5" x14ac:dyDescent="0.3">
      <c r="A28" s="1284">
        <v>113</v>
      </c>
      <c r="B28" s="1284"/>
      <c r="C28" s="1283" t="s">
        <v>10</v>
      </c>
      <c r="D28" s="1283"/>
      <c r="E28" s="1283"/>
      <c r="F28" s="1283"/>
      <c r="G28" s="476" t="s">
        <v>157</v>
      </c>
      <c r="H28" s="351">
        <f>'расшифровка 4'!H39</f>
        <v>0</v>
      </c>
      <c r="I28" s="351">
        <f>'расшифровка 4'!I39</f>
        <v>0</v>
      </c>
      <c r="J28" s="351">
        <f>'расшифровка 4'!J39</f>
        <v>0</v>
      </c>
    </row>
    <row r="29" spans="1:10" ht="19.5" x14ac:dyDescent="0.3">
      <c r="A29" s="1304"/>
      <c r="B29" s="1304"/>
      <c r="C29" s="1301"/>
      <c r="D29" s="1302"/>
      <c r="E29" s="1302"/>
      <c r="F29" s="1303"/>
      <c r="G29" s="352" t="s">
        <v>566</v>
      </c>
      <c r="H29" s="353">
        <f>SUM(H28)</f>
        <v>0</v>
      </c>
      <c r="I29" s="353">
        <f t="shared" ref="I29:J29" si="6">SUM(I28)</f>
        <v>0</v>
      </c>
      <c r="J29" s="353">
        <f t="shared" si="6"/>
        <v>0</v>
      </c>
    </row>
    <row r="30" spans="1:10" ht="19.5" x14ac:dyDescent="0.3">
      <c r="A30" s="339"/>
      <c r="B30" s="339"/>
      <c r="C30" s="339"/>
      <c r="D30" s="339"/>
      <c r="E30" s="339"/>
      <c r="F30" s="339"/>
      <c r="G30" s="354"/>
      <c r="H30" s="355"/>
      <c r="I30" s="355"/>
      <c r="J30" s="355"/>
    </row>
    <row r="31" spans="1:10" ht="19.5" x14ac:dyDescent="0.3">
      <c r="A31" s="1284">
        <v>119</v>
      </c>
      <c r="B31" s="1284"/>
      <c r="C31" s="1283" t="s">
        <v>10</v>
      </c>
      <c r="D31" s="1283"/>
      <c r="E31" s="1283"/>
      <c r="F31" s="1283"/>
      <c r="G31" s="476" t="s">
        <v>157</v>
      </c>
      <c r="H31" s="351">
        <f>'расшифровка 4'!H46</f>
        <v>0</v>
      </c>
      <c r="I31" s="351">
        <f>'расшифровка 4'!I46</f>
        <v>0</v>
      </c>
      <c r="J31" s="351">
        <f>'расшифровка 4'!J46</f>
        <v>0</v>
      </c>
    </row>
    <row r="32" spans="1:10" ht="19.5" x14ac:dyDescent="0.3">
      <c r="A32" s="1304"/>
      <c r="B32" s="1304"/>
      <c r="C32" s="1301"/>
      <c r="D32" s="1302"/>
      <c r="E32" s="1302"/>
      <c r="F32" s="1303"/>
      <c r="G32" s="352" t="s">
        <v>566</v>
      </c>
      <c r="H32" s="353">
        <f>SUM(H31)</f>
        <v>0</v>
      </c>
      <c r="I32" s="353">
        <f t="shared" ref="I32" si="7">SUM(I31)</f>
        <v>0</v>
      </c>
      <c r="J32" s="353">
        <f t="shared" ref="J32" si="8">SUM(J31)</f>
        <v>0</v>
      </c>
    </row>
    <row r="33" spans="1:10" ht="19.5" x14ac:dyDescent="0.3">
      <c r="A33" s="339"/>
      <c r="B33" s="339"/>
      <c r="C33" s="339"/>
      <c r="D33" s="339"/>
      <c r="E33" s="339"/>
      <c r="F33" s="339"/>
      <c r="G33" s="354"/>
      <c r="H33" s="355"/>
      <c r="I33" s="355"/>
      <c r="J33" s="355"/>
    </row>
    <row r="34" spans="1:10" ht="18.75" customHeight="1" x14ac:dyDescent="0.25">
      <c r="A34" s="1297" t="s">
        <v>567</v>
      </c>
      <c r="B34" s="1297"/>
      <c r="C34" s="1289" t="s">
        <v>322</v>
      </c>
      <c r="D34" s="1289"/>
      <c r="E34" s="1289"/>
      <c r="F34" s="1289"/>
      <c r="G34" s="1289"/>
      <c r="H34" s="356">
        <f>H22+H26+H29+H32</f>
        <v>13499558</v>
      </c>
      <c r="I34" s="356">
        <f t="shared" ref="I34:J34" si="9">I22+I26+I29+I32</f>
        <v>13909254</v>
      </c>
      <c r="J34" s="356">
        <f t="shared" si="9"/>
        <v>14335339</v>
      </c>
    </row>
    <row r="35" spans="1:10" ht="15" customHeight="1" x14ac:dyDescent="0.3">
      <c r="A35" s="339"/>
      <c r="B35" s="339"/>
      <c r="C35" s="339"/>
      <c r="D35" s="339"/>
      <c r="E35" s="339"/>
      <c r="F35" s="339"/>
      <c r="G35" s="354"/>
      <c r="H35" s="355"/>
      <c r="I35" s="355"/>
      <c r="J35" s="355"/>
    </row>
    <row r="36" spans="1:10" ht="19.5" x14ac:dyDescent="0.3">
      <c r="A36" s="1283" t="s">
        <v>169</v>
      </c>
      <c r="B36" s="1283"/>
      <c r="C36" s="1283"/>
      <c r="D36" s="1283"/>
      <c r="E36" s="1283"/>
      <c r="F36" s="1283"/>
      <c r="G36" s="347"/>
      <c r="H36" s="351"/>
      <c r="I36" s="351"/>
      <c r="J36" s="351"/>
    </row>
    <row r="37" spans="1:10" ht="20.25" customHeight="1" x14ac:dyDescent="0.3">
      <c r="A37" s="1284">
        <v>112</v>
      </c>
      <c r="B37" s="1284"/>
      <c r="C37" s="1285"/>
      <c r="D37" s="1283"/>
      <c r="E37" s="1283"/>
      <c r="F37" s="1283"/>
      <c r="G37" s="357" t="s">
        <v>171</v>
      </c>
      <c r="H37" s="351">
        <f>'расшифровка 4'!H103</f>
        <v>0</v>
      </c>
      <c r="I37" s="351">
        <f>'расшифровка 4'!I103</f>
        <v>0</v>
      </c>
      <c r="J37" s="351">
        <f>'расшифровка 4'!J103</f>
        <v>0</v>
      </c>
    </row>
    <row r="38" spans="1:10" ht="17.850000000000001" customHeight="1" x14ac:dyDescent="0.3">
      <c r="A38" s="1284"/>
      <c r="B38" s="1284"/>
      <c r="C38" s="1286"/>
      <c r="D38" s="1286"/>
      <c r="E38" s="1286"/>
      <c r="F38" s="1285"/>
      <c r="G38" s="357" t="s">
        <v>172</v>
      </c>
      <c r="H38" s="351">
        <f>'расшифровка 5'!H34</f>
        <v>0</v>
      </c>
      <c r="I38" s="351">
        <f>'расшифровка 5'!I34</f>
        <v>0</v>
      </c>
      <c r="J38" s="351">
        <f>'расшифровка 5'!J34</f>
        <v>0</v>
      </c>
    </row>
    <row r="39" spans="1:10" ht="17.25" customHeight="1" x14ac:dyDescent="0.3">
      <c r="A39" s="1284"/>
      <c r="B39" s="1284"/>
      <c r="C39" s="1286"/>
      <c r="D39" s="1286"/>
      <c r="E39" s="1286"/>
      <c r="F39" s="1285"/>
      <c r="G39" s="357" t="s">
        <v>173</v>
      </c>
      <c r="H39" s="351">
        <f>'расшифровка 2'!H34</f>
        <v>0</v>
      </c>
      <c r="I39" s="351">
        <f>'расшифровка 2'!I34</f>
        <v>0</v>
      </c>
      <c r="J39" s="351">
        <f>'расшифровка 2'!J34</f>
        <v>0</v>
      </c>
    </row>
    <row r="40" spans="1:10" ht="19.149999999999999" customHeight="1" x14ac:dyDescent="0.3">
      <c r="A40" s="358"/>
      <c r="B40" s="359"/>
      <c r="C40" s="358"/>
      <c r="D40" s="360"/>
      <c r="E40" s="360"/>
      <c r="F40" s="359"/>
      <c r="G40" s="352" t="s">
        <v>294</v>
      </c>
      <c r="H40" s="353">
        <f>H37+H38+H39</f>
        <v>0</v>
      </c>
      <c r="I40" s="353">
        <f t="shared" ref="I40:J40" si="10">I37+I38+I39</f>
        <v>0</v>
      </c>
      <c r="J40" s="353">
        <f t="shared" si="10"/>
        <v>0</v>
      </c>
    </row>
    <row r="41" spans="1:10" customFormat="1" ht="27.6" customHeight="1" x14ac:dyDescent="0.25">
      <c r="A41" s="1287" t="s">
        <v>568</v>
      </c>
      <c r="B41" s="1288"/>
      <c r="C41" s="1289" t="s">
        <v>323</v>
      </c>
      <c r="D41" s="1289"/>
      <c r="E41" s="1289"/>
      <c r="F41" s="1289"/>
      <c r="G41" s="1289"/>
      <c r="H41" s="356">
        <f>H34+H40</f>
        <v>13499558</v>
      </c>
      <c r="I41" s="356">
        <f t="shared" ref="I41:J41" si="11">I34+I40</f>
        <v>13909254</v>
      </c>
      <c r="J41" s="356">
        <f t="shared" si="11"/>
        <v>14335339</v>
      </c>
    </row>
    <row r="42" spans="1:10" ht="19.5" x14ac:dyDescent="0.3">
      <c r="A42" s="1283" t="s">
        <v>169</v>
      </c>
      <c r="B42" s="1283"/>
      <c r="C42" s="1283"/>
      <c r="D42" s="1283"/>
      <c r="E42" s="1283"/>
      <c r="F42" s="1283"/>
      <c r="G42" s="347"/>
      <c r="H42" s="351"/>
      <c r="I42" s="351"/>
      <c r="J42" s="351"/>
    </row>
    <row r="43" spans="1:10" ht="19.5" x14ac:dyDescent="0.3">
      <c r="A43" s="1290">
        <v>321</v>
      </c>
      <c r="B43" s="1291"/>
      <c r="C43" s="1285"/>
      <c r="D43" s="1283"/>
      <c r="E43" s="1283"/>
      <c r="F43" s="1283"/>
      <c r="G43" s="357" t="s">
        <v>171</v>
      </c>
      <c r="H43" s="351">
        <f>'расшифровка 4'!H124</f>
        <v>0</v>
      </c>
      <c r="I43" s="351">
        <f>'расшифровка 4'!I124</f>
        <v>0</v>
      </c>
      <c r="J43" s="351">
        <f>'расшифровка 4'!J124</f>
        <v>0</v>
      </c>
    </row>
    <row r="44" spans="1:10" ht="19.5" x14ac:dyDescent="0.3">
      <c r="A44" s="471"/>
      <c r="B44" s="472"/>
      <c r="C44" s="471"/>
      <c r="D44" s="473"/>
      <c r="E44" s="473"/>
      <c r="F44" s="472"/>
      <c r="G44" s="474" t="s">
        <v>540</v>
      </c>
      <c r="H44" s="475">
        <f>SUM(H43:H43)</f>
        <v>0</v>
      </c>
      <c r="I44" s="475">
        <f>SUM(I43:I43)</f>
        <v>0</v>
      </c>
      <c r="J44" s="475">
        <f>SUM(J43:J43)</f>
        <v>0</v>
      </c>
    </row>
    <row r="45" spans="1:10" ht="7.9" customHeight="1" x14ac:dyDescent="0.3">
      <c r="A45" s="339"/>
      <c r="B45" s="339"/>
      <c r="C45" s="339"/>
      <c r="D45" s="339"/>
      <c r="E45" s="339"/>
      <c r="F45" s="339"/>
      <c r="G45" s="354"/>
      <c r="H45" s="355"/>
      <c r="I45" s="355"/>
      <c r="J45" s="355"/>
    </row>
    <row r="46" spans="1:10" ht="19.5" x14ac:dyDescent="0.3">
      <c r="A46" s="1283" t="s">
        <v>169</v>
      </c>
      <c r="B46" s="1283"/>
      <c r="C46" s="1283"/>
      <c r="D46" s="1283"/>
      <c r="E46" s="1283"/>
      <c r="F46" s="1283"/>
      <c r="G46" s="347"/>
      <c r="H46" s="351"/>
      <c r="I46" s="351"/>
      <c r="J46" s="351"/>
    </row>
    <row r="47" spans="1:10" ht="19.5" x14ac:dyDescent="0.3">
      <c r="A47" s="1290">
        <v>831</v>
      </c>
      <c r="B47" s="1291"/>
      <c r="C47" s="1285"/>
      <c r="D47" s="1283"/>
      <c r="E47" s="1283"/>
      <c r="F47" s="1283"/>
      <c r="G47" s="357" t="s">
        <v>171</v>
      </c>
      <c r="H47" s="351">
        <f>'расшифровка 4'!H145</f>
        <v>0</v>
      </c>
      <c r="I47" s="351">
        <f>'расшифровка 4'!I145</f>
        <v>0</v>
      </c>
      <c r="J47" s="351">
        <f>'расшифровка 4'!J145</f>
        <v>0</v>
      </c>
    </row>
    <row r="48" spans="1:10" ht="19.5" x14ac:dyDescent="0.3">
      <c r="A48" s="1292"/>
      <c r="B48" s="1293"/>
      <c r="C48" s="1286"/>
      <c r="D48" s="1286"/>
      <c r="E48" s="1286"/>
      <c r="F48" s="1285"/>
      <c r="G48" s="357" t="s">
        <v>172</v>
      </c>
      <c r="H48" s="351">
        <f>'расшифровка 5'!H52</f>
        <v>0</v>
      </c>
      <c r="I48" s="351">
        <f>'расшифровка 5'!I52</f>
        <v>0</v>
      </c>
      <c r="J48" s="351">
        <f>'расшифровка 5'!J52</f>
        <v>0</v>
      </c>
    </row>
    <row r="49" spans="1:10" ht="19.5" x14ac:dyDescent="0.3">
      <c r="A49" s="1292"/>
      <c r="B49" s="1293"/>
      <c r="C49" s="1286"/>
      <c r="D49" s="1286"/>
      <c r="E49" s="1286"/>
      <c r="F49" s="1285"/>
      <c r="G49" s="357" t="s">
        <v>318</v>
      </c>
      <c r="H49" s="351">
        <f>'расшифровка 6'!H52</f>
        <v>0</v>
      </c>
      <c r="I49" s="351">
        <f>'расшифровка 6'!I52</f>
        <v>0</v>
      </c>
      <c r="J49" s="351">
        <f>'расшифровка 6'!J52</f>
        <v>0</v>
      </c>
    </row>
    <row r="50" spans="1:10" ht="19.5" x14ac:dyDescent="0.3">
      <c r="A50" s="1292"/>
      <c r="B50" s="1293"/>
      <c r="C50" s="1286"/>
      <c r="D50" s="1286"/>
      <c r="E50" s="1286"/>
      <c r="F50" s="1285"/>
      <c r="G50" s="357" t="s">
        <v>173</v>
      </c>
      <c r="H50" s="351">
        <f>'расшифровка 2'!H52</f>
        <v>0</v>
      </c>
      <c r="I50" s="351">
        <f>'расшифровка 2'!I52</f>
        <v>0</v>
      </c>
      <c r="J50" s="351">
        <f>'расшифровка 2'!J52</f>
        <v>0</v>
      </c>
    </row>
    <row r="51" spans="1:10" ht="19.5" x14ac:dyDescent="0.3">
      <c r="A51" s="471"/>
      <c r="B51" s="472"/>
      <c r="C51" s="471"/>
      <c r="D51" s="473"/>
      <c r="E51" s="473"/>
      <c r="F51" s="472"/>
      <c r="G51" s="474" t="s">
        <v>541</v>
      </c>
      <c r="H51" s="475">
        <f>SUM(H47:H50)</f>
        <v>0</v>
      </c>
      <c r="I51" s="475">
        <f t="shared" ref="I51:J51" si="12">SUM(I47:I50)</f>
        <v>0</v>
      </c>
      <c r="J51" s="475">
        <f t="shared" si="12"/>
        <v>0</v>
      </c>
    </row>
    <row r="52" spans="1:10" ht="9" customHeight="1" x14ac:dyDescent="0.3">
      <c r="A52" s="339"/>
      <c r="B52" s="339"/>
      <c r="C52" s="339"/>
      <c r="D52" s="339"/>
      <c r="E52" s="339"/>
      <c r="F52" s="339"/>
      <c r="G52" s="339"/>
      <c r="H52" s="355"/>
      <c r="I52" s="355"/>
      <c r="J52" s="355"/>
    </row>
    <row r="53" spans="1:10" ht="19.5" x14ac:dyDescent="0.3">
      <c r="A53" s="1283" t="s">
        <v>169</v>
      </c>
      <c r="B53" s="1283"/>
      <c r="C53" s="1283"/>
      <c r="D53" s="1283"/>
      <c r="E53" s="1283"/>
      <c r="F53" s="1283"/>
      <c r="G53" s="347"/>
      <c r="H53" s="351"/>
      <c r="I53" s="351"/>
      <c r="J53" s="351"/>
    </row>
    <row r="54" spans="1:10" ht="20.25" customHeight="1" x14ac:dyDescent="0.3">
      <c r="A54" s="1290">
        <v>851</v>
      </c>
      <c r="B54" s="1291"/>
      <c r="C54" s="1285"/>
      <c r="D54" s="1283"/>
      <c r="E54" s="1283"/>
      <c r="F54" s="1283"/>
      <c r="G54" s="357" t="s">
        <v>171</v>
      </c>
      <c r="H54" s="351">
        <f>'расшифровка 4'!H152</f>
        <v>274650</v>
      </c>
      <c r="I54" s="351">
        <f>'расшифровка 4'!I152</f>
        <v>274650</v>
      </c>
      <c r="J54" s="351">
        <f>'расшифровка 4'!J152</f>
        <v>274650</v>
      </c>
    </row>
    <row r="55" spans="1:10" ht="17.850000000000001" customHeight="1" x14ac:dyDescent="0.3">
      <c r="A55" s="1292"/>
      <c r="B55" s="1293"/>
      <c r="C55" s="1286"/>
      <c r="D55" s="1286"/>
      <c r="E55" s="1286"/>
      <c r="F55" s="1285"/>
      <c r="G55" s="357" t="s">
        <v>172</v>
      </c>
      <c r="H55" s="351">
        <f>'расшифровка 5'!H59</f>
        <v>0</v>
      </c>
      <c r="I55" s="351">
        <f>'расшифровка 5'!I59</f>
        <v>0</v>
      </c>
      <c r="J55" s="351">
        <f>'расшифровка 5'!J59</f>
        <v>0</v>
      </c>
    </row>
    <row r="56" spans="1:10" ht="17.25" customHeight="1" x14ac:dyDescent="0.3">
      <c r="A56" s="1292"/>
      <c r="B56" s="1293"/>
      <c r="C56" s="1286"/>
      <c r="D56" s="1286"/>
      <c r="E56" s="1286"/>
      <c r="F56" s="1285"/>
      <c r="G56" s="357" t="s">
        <v>318</v>
      </c>
      <c r="H56" s="351">
        <f>'расшифровка 6'!H59</f>
        <v>0</v>
      </c>
      <c r="I56" s="351">
        <f>'расшифровка 6'!I59</f>
        <v>0</v>
      </c>
      <c r="J56" s="351">
        <f>'расшифровка 6'!J59</f>
        <v>0</v>
      </c>
    </row>
    <row r="57" spans="1:10" ht="17.25" customHeight="1" x14ac:dyDescent="0.3">
      <c r="A57" s="1292"/>
      <c r="B57" s="1293"/>
      <c r="C57" s="1286"/>
      <c r="D57" s="1286"/>
      <c r="E57" s="1286"/>
      <c r="F57" s="1285"/>
      <c r="G57" s="357" t="s">
        <v>173</v>
      </c>
      <c r="H57" s="351">
        <f>'расшифровка 2'!H59</f>
        <v>0</v>
      </c>
      <c r="I57" s="351">
        <f>'расшифровка 2'!I59</f>
        <v>0</v>
      </c>
      <c r="J57" s="351">
        <f>'расшифровка 2'!J59</f>
        <v>0</v>
      </c>
    </row>
    <row r="58" spans="1:10" ht="19.149999999999999" customHeight="1" x14ac:dyDescent="0.3">
      <c r="A58" s="358"/>
      <c r="B58" s="359"/>
      <c r="C58" s="358"/>
      <c r="D58" s="360"/>
      <c r="E58" s="360"/>
      <c r="F58" s="359"/>
      <c r="G58" s="352" t="s">
        <v>291</v>
      </c>
      <c r="H58" s="353">
        <f>SUM(H54:H57)</f>
        <v>274650</v>
      </c>
      <c r="I58" s="353">
        <f t="shared" ref="I58:J58" si="13">SUM(I54:I57)</f>
        <v>274650</v>
      </c>
      <c r="J58" s="353">
        <f t="shared" si="13"/>
        <v>274650</v>
      </c>
    </row>
    <row r="59" spans="1:10" ht="9" customHeight="1" x14ac:dyDescent="0.3">
      <c r="A59" s="339"/>
      <c r="B59" s="339"/>
      <c r="C59" s="339"/>
      <c r="D59" s="339"/>
      <c r="E59" s="339"/>
      <c r="F59" s="339"/>
      <c r="G59" s="339"/>
      <c r="H59" s="355"/>
      <c r="I59" s="355"/>
      <c r="J59" s="355"/>
    </row>
    <row r="60" spans="1:10" ht="19.5" x14ac:dyDescent="0.3">
      <c r="A60" s="1283" t="s">
        <v>169</v>
      </c>
      <c r="B60" s="1283"/>
      <c r="C60" s="1283"/>
      <c r="D60" s="1283"/>
      <c r="E60" s="1283"/>
      <c r="F60" s="1283"/>
      <c r="G60" s="347"/>
      <c r="H60" s="351"/>
      <c r="I60" s="351"/>
      <c r="J60" s="351"/>
    </row>
    <row r="61" spans="1:10" ht="20.25" customHeight="1" x14ac:dyDescent="0.3">
      <c r="A61" s="1290">
        <v>852</v>
      </c>
      <c r="B61" s="1291"/>
      <c r="C61" s="1285"/>
      <c r="D61" s="1283"/>
      <c r="E61" s="1283"/>
      <c r="F61" s="1283"/>
      <c r="G61" s="357" t="s">
        <v>171</v>
      </c>
      <c r="H61" s="351">
        <f>'расшифровка 4'!H160</f>
        <v>2282</v>
      </c>
      <c r="I61" s="351">
        <f>'расшифровка 4'!I160</f>
        <v>2282</v>
      </c>
      <c r="J61" s="351">
        <f>'расшифровка 4'!J160</f>
        <v>2282</v>
      </c>
    </row>
    <row r="62" spans="1:10" ht="17.850000000000001" customHeight="1" x14ac:dyDescent="0.3">
      <c r="A62" s="1292"/>
      <c r="B62" s="1293"/>
      <c r="C62" s="1286"/>
      <c r="D62" s="1286"/>
      <c r="E62" s="1286"/>
      <c r="F62" s="1285"/>
      <c r="G62" s="357" t="s">
        <v>172</v>
      </c>
      <c r="H62" s="351">
        <f>'расшифровка 5'!H67</f>
        <v>0</v>
      </c>
      <c r="I62" s="351">
        <f>'расшифровка 5'!I67</f>
        <v>0</v>
      </c>
      <c r="J62" s="351">
        <f>'расшифровка 5'!J67</f>
        <v>0</v>
      </c>
    </row>
    <row r="63" spans="1:10" ht="17.25" customHeight="1" x14ac:dyDescent="0.3">
      <c r="A63" s="1292"/>
      <c r="B63" s="1293"/>
      <c r="C63" s="1286"/>
      <c r="D63" s="1286"/>
      <c r="E63" s="1286"/>
      <c r="F63" s="1285"/>
      <c r="G63" s="357" t="s">
        <v>318</v>
      </c>
      <c r="H63" s="351">
        <f>'расшифровка 6'!H67</f>
        <v>0</v>
      </c>
      <c r="I63" s="351">
        <f>'расшифровка 6'!I67</f>
        <v>0</v>
      </c>
      <c r="J63" s="351">
        <f>'расшифровка 6'!J67</f>
        <v>0</v>
      </c>
    </row>
    <row r="64" spans="1:10" ht="17.25" customHeight="1" x14ac:dyDescent="0.3">
      <c r="A64" s="1292"/>
      <c r="B64" s="1293"/>
      <c r="C64" s="1286"/>
      <c r="D64" s="1286"/>
      <c r="E64" s="1286"/>
      <c r="F64" s="1285"/>
      <c r="G64" s="357" t="s">
        <v>173</v>
      </c>
      <c r="H64" s="351">
        <f>'расшифровка 2'!H67</f>
        <v>0</v>
      </c>
      <c r="I64" s="351">
        <f>'расшифровка 2'!I67</f>
        <v>0</v>
      </c>
      <c r="J64" s="351">
        <f>'расшифровка 2'!J67</f>
        <v>0</v>
      </c>
    </row>
    <row r="65" spans="1:10" ht="21" customHeight="1" x14ac:dyDescent="0.3">
      <c r="A65" s="361"/>
      <c r="B65" s="362"/>
      <c r="C65" s="361"/>
      <c r="D65" s="363"/>
      <c r="E65" s="363"/>
      <c r="F65" s="362"/>
      <c r="G65" s="352" t="s">
        <v>293</v>
      </c>
      <c r="H65" s="353">
        <f>SUM(H61:H64)</f>
        <v>2282</v>
      </c>
      <c r="I65" s="353">
        <f>SUM(I61:I64)</f>
        <v>2282</v>
      </c>
      <c r="J65" s="353">
        <f>SUM(J61:J64)</f>
        <v>2282</v>
      </c>
    </row>
    <row r="66" spans="1:10" ht="3" hidden="1" customHeight="1" x14ac:dyDescent="0.3">
      <c r="A66" s="339"/>
      <c r="B66" s="339"/>
      <c r="C66" s="339"/>
      <c r="D66" s="339"/>
      <c r="E66" s="339"/>
      <c r="F66" s="339"/>
      <c r="G66" s="339"/>
      <c r="H66" s="355"/>
      <c r="I66" s="355"/>
      <c r="J66" s="355"/>
    </row>
    <row r="67" spans="1:10" ht="19.5" x14ac:dyDescent="0.3">
      <c r="A67" s="1283" t="s">
        <v>169</v>
      </c>
      <c r="B67" s="1283"/>
      <c r="C67" s="1283"/>
      <c r="D67" s="1283"/>
      <c r="E67" s="1283"/>
      <c r="F67" s="1283"/>
      <c r="G67" s="347"/>
      <c r="H67" s="351"/>
      <c r="I67" s="351"/>
      <c r="J67" s="351"/>
    </row>
    <row r="68" spans="1:10" ht="20.25" customHeight="1" x14ac:dyDescent="0.3">
      <c r="A68" s="1290">
        <v>853</v>
      </c>
      <c r="B68" s="1291"/>
      <c r="C68" s="1285"/>
      <c r="D68" s="1283"/>
      <c r="E68" s="1283"/>
      <c r="F68" s="1283"/>
      <c r="G68" s="357" t="s">
        <v>171</v>
      </c>
      <c r="H68" s="351">
        <f>'расшифровка 4'!H167</f>
        <v>0</v>
      </c>
      <c r="I68" s="351">
        <f>'расшифровка 4'!I167</f>
        <v>0</v>
      </c>
      <c r="J68" s="351">
        <f>'расшифровка 4'!J167</f>
        <v>0</v>
      </c>
    </row>
    <row r="69" spans="1:10" ht="17.850000000000001" customHeight="1" x14ac:dyDescent="0.3">
      <c r="A69" s="1292"/>
      <c r="B69" s="1293"/>
      <c r="C69" s="1286"/>
      <c r="D69" s="1286"/>
      <c r="E69" s="1286"/>
      <c r="F69" s="1285"/>
      <c r="G69" s="357" t="s">
        <v>172</v>
      </c>
      <c r="H69" s="351">
        <f>'расшифровка 5'!H74</f>
        <v>0</v>
      </c>
      <c r="I69" s="351">
        <f>'расшифровка 5'!I74</f>
        <v>0</v>
      </c>
      <c r="J69" s="351">
        <f>'расшифровка 5'!J74</f>
        <v>0</v>
      </c>
    </row>
    <row r="70" spans="1:10" ht="17.25" customHeight="1" x14ac:dyDescent="0.3">
      <c r="A70" s="1292"/>
      <c r="B70" s="1293"/>
      <c r="C70" s="1286"/>
      <c r="D70" s="1286"/>
      <c r="E70" s="1286"/>
      <c r="F70" s="1285"/>
      <c r="G70" s="357" t="s">
        <v>318</v>
      </c>
      <c r="H70" s="351">
        <f>'расшифровка 6'!H74</f>
        <v>0</v>
      </c>
      <c r="I70" s="351">
        <f>'расшифровка 6'!I74</f>
        <v>0</v>
      </c>
      <c r="J70" s="351">
        <f>'расшифровка 6'!J74</f>
        <v>0</v>
      </c>
    </row>
    <row r="71" spans="1:10" ht="17.25" customHeight="1" x14ac:dyDescent="0.3">
      <c r="A71" s="1292"/>
      <c r="B71" s="1293"/>
      <c r="C71" s="1286"/>
      <c r="D71" s="1286"/>
      <c r="E71" s="1286"/>
      <c r="F71" s="1285"/>
      <c r="G71" s="357" t="s">
        <v>173</v>
      </c>
      <c r="H71" s="351">
        <f>'расшифровка 2'!H74</f>
        <v>0</v>
      </c>
      <c r="I71" s="351">
        <f>'расшифровка 2'!I74</f>
        <v>0</v>
      </c>
      <c r="J71" s="351">
        <f>'расшифровка 2'!J74</f>
        <v>0</v>
      </c>
    </row>
    <row r="72" spans="1:10" ht="23.25" customHeight="1" x14ac:dyDescent="0.3">
      <c r="A72" s="361"/>
      <c r="B72" s="362"/>
      <c r="C72" s="361"/>
      <c r="D72" s="363"/>
      <c r="E72" s="363"/>
      <c r="F72" s="362"/>
      <c r="G72" s="352" t="s">
        <v>292</v>
      </c>
      <c r="H72" s="353">
        <f>SUM(H68:H71)</f>
        <v>0</v>
      </c>
      <c r="I72" s="353">
        <f>SUM(I68:I71)</f>
        <v>0</v>
      </c>
      <c r="J72" s="353">
        <f>SUM(J68:J71)</f>
        <v>0</v>
      </c>
    </row>
    <row r="73" spans="1:10" ht="2.25" hidden="1" customHeight="1" x14ac:dyDescent="0.3">
      <c r="A73" s="339"/>
      <c r="B73" s="339"/>
      <c r="C73" s="339"/>
      <c r="D73" s="339"/>
      <c r="E73" s="339"/>
      <c r="F73" s="339"/>
      <c r="G73" s="339"/>
      <c r="H73" s="355"/>
      <c r="I73" s="355"/>
      <c r="J73" s="355"/>
    </row>
    <row r="74" spans="1:10" ht="19.5" x14ac:dyDescent="0.3">
      <c r="A74" s="1283" t="s">
        <v>169</v>
      </c>
      <c r="B74" s="1283"/>
      <c r="C74" s="1318" t="s">
        <v>315</v>
      </c>
      <c r="D74" s="1319"/>
      <c r="E74" s="1319"/>
      <c r="F74" s="1320"/>
      <c r="G74" s="347"/>
      <c r="H74" s="351"/>
      <c r="I74" s="351"/>
      <c r="J74" s="351"/>
    </row>
    <row r="75" spans="1:10" ht="19.5" x14ac:dyDescent="0.3">
      <c r="A75" s="1284"/>
      <c r="B75" s="1284"/>
      <c r="C75" s="1283"/>
      <c r="D75" s="1283"/>
      <c r="E75" s="1283"/>
      <c r="F75" s="1283"/>
      <c r="G75" s="357" t="s">
        <v>171</v>
      </c>
      <c r="H75" s="351">
        <f>'расшифровка 4'!H907</f>
        <v>18386169.995771967</v>
      </c>
      <c r="I75" s="351">
        <f>'расшифровка 4'!I907</f>
        <v>19027619.995771967</v>
      </c>
      <c r="J75" s="351">
        <f>'расшифровка 4'!J907</f>
        <v>19701233.995771967</v>
      </c>
    </row>
    <row r="76" spans="1:10" ht="19.5" x14ac:dyDescent="0.3">
      <c r="A76" s="1284"/>
      <c r="B76" s="1284"/>
      <c r="C76" s="1283"/>
      <c r="D76" s="1283"/>
      <c r="E76" s="1283"/>
      <c r="F76" s="1283"/>
      <c r="G76" s="357" t="s">
        <v>172</v>
      </c>
      <c r="H76" s="351">
        <f>'расшифровка 5'!H313</f>
        <v>2478657</v>
      </c>
      <c r="I76" s="351">
        <f>'расшифровка 5'!I313</f>
        <v>2278937</v>
      </c>
      <c r="J76" s="351">
        <f>'расшифровка 5'!J313</f>
        <v>2278937</v>
      </c>
    </row>
    <row r="77" spans="1:10" ht="19.5" x14ac:dyDescent="0.3">
      <c r="A77" s="1284"/>
      <c r="B77" s="1284"/>
      <c r="C77" s="1283"/>
      <c r="D77" s="1283"/>
      <c r="E77" s="1283"/>
      <c r="F77" s="1283"/>
      <c r="G77" s="357" t="s">
        <v>318</v>
      </c>
      <c r="H77" s="351">
        <f>'расшифровка 6'!H247</f>
        <v>0</v>
      </c>
      <c r="I77" s="351">
        <f>'расшифровка 6'!I247</f>
        <v>0</v>
      </c>
      <c r="J77" s="351">
        <f>'расшифровка 6'!J247</f>
        <v>0</v>
      </c>
    </row>
    <row r="78" spans="1:10" ht="19.5" x14ac:dyDescent="0.3">
      <c r="A78" s="1284"/>
      <c r="B78" s="1284"/>
      <c r="C78" s="1283"/>
      <c r="D78" s="1283"/>
      <c r="E78" s="1283"/>
      <c r="F78" s="1283"/>
      <c r="G78" s="357" t="s">
        <v>173</v>
      </c>
      <c r="H78" s="351">
        <f>'расшифровка 2'!H402</f>
        <v>639577.44999999995</v>
      </c>
      <c r="I78" s="351">
        <f>'расшифровка 2'!I402</f>
        <v>599519</v>
      </c>
      <c r="J78" s="351">
        <f>'расшифровка 2'!J402</f>
        <v>599519</v>
      </c>
    </row>
    <row r="79" spans="1:10" ht="21.75" customHeight="1" x14ac:dyDescent="0.3">
      <c r="A79" s="1315" t="s">
        <v>316</v>
      </c>
      <c r="B79" s="1316"/>
      <c r="C79" s="1316"/>
      <c r="D79" s="1316"/>
      <c r="E79" s="1316"/>
      <c r="F79" s="1316"/>
      <c r="G79" s="1317"/>
      <c r="H79" s="353">
        <f>SUM(H75:H78)</f>
        <v>21504404.445771966</v>
      </c>
      <c r="I79" s="353">
        <f>SUM(I75:I78)</f>
        <v>21906075.995771967</v>
      </c>
      <c r="J79" s="353">
        <f>SUM(J75:J78)</f>
        <v>22579689.995771967</v>
      </c>
    </row>
    <row r="80" spans="1:10" ht="17.25" customHeight="1" x14ac:dyDescent="0.25">
      <c r="A80" s="339"/>
      <c r="B80" s="339"/>
      <c r="C80" s="339"/>
      <c r="D80" s="339"/>
      <c r="E80" s="339"/>
      <c r="F80" s="339"/>
      <c r="G80" s="339"/>
      <c r="H80" s="346">
        <f>H14+H41+H44+H51+H58+H65+H72-H79</f>
        <v>0</v>
      </c>
      <c r="I80" s="346">
        <f>I14+I41+I44+I51+I58+I65+I72-I79</f>
        <v>0</v>
      </c>
      <c r="J80" s="346">
        <f>J14+J41+J44+J51+J58+J65+J72-J79</f>
        <v>0</v>
      </c>
    </row>
    <row r="81" spans="1:10" ht="21" customHeight="1" x14ac:dyDescent="0.25">
      <c r="A81" s="339"/>
      <c r="B81" s="339"/>
      <c r="C81" s="339"/>
      <c r="D81" s="339"/>
      <c r="E81" s="339"/>
      <c r="F81" s="339"/>
      <c r="G81" s="339"/>
      <c r="H81" s="106">
        <f>H5</f>
        <v>2022</v>
      </c>
      <c r="I81" s="106">
        <f t="shared" ref="I81:J81" si="14">I5</f>
        <v>2023</v>
      </c>
      <c r="J81" s="106">
        <f t="shared" si="14"/>
        <v>2024</v>
      </c>
    </row>
    <row r="82" spans="1:10" s="337" customFormat="1" ht="18.75" x14ac:dyDescent="0.3">
      <c r="A82" s="1321" t="s">
        <v>341</v>
      </c>
      <c r="B82" s="1322"/>
      <c r="C82" s="1322"/>
      <c r="D82" s="1322"/>
      <c r="E82" s="1322"/>
      <c r="F82" s="1322"/>
      <c r="G82" s="1323"/>
      <c r="H82" s="340">
        <f>SUM(H83:H85)</f>
        <v>21464345.995771967</v>
      </c>
      <c r="I82" s="340">
        <f t="shared" ref="I82:J82" si="15">SUM(I83:I85)</f>
        <v>21906075.995771967</v>
      </c>
      <c r="J82" s="340">
        <f t="shared" si="15"/>
        <v>22579689.995771967</v>
      </c>
    </row>
    <row r="83" spans="1:10" s="337" customFormat="1" ht="18.75" x14ac:dyDescent="0.3">
      <c r="A83" s="1277" t="s">
        <v>452</v>
      </c>
      <c r="B83" s="1278"/>
      <c r="C83" s="1278"/>
      <c r="D83" s="1278"/>
      <c r="E83" s="1278"/>
      <c r="F83" s="1278"/>
      <c r="G83" s="1279"/>
      <c r="H83" s="341">
        <f>H75</f>
        <v>18386169.995771967</v>
      </c>
      <c r="I83" s="341">
        <f t="shared" ref="I83:J83" si="16">I75</f>
        <v>19027619.995771967</v>
      </c>
      <c r="J83" s="341">
        <f t="shared" si="16"/>
        <v>19701233.995771967</v>
      </c>
    </row>
    <row r="84" spans="1:10" s="337" customFormat="1" ht="18" customHeight="1" x14ac:dyDescent="0.3">
      <c r="A84" s="1280" t="s">
        <v>451</v>
      </c>
      <c r="B84" s="1281"/>
      <c r="C84" s="1281"/>
      <c r="D84" s="1281"/>
      <c r="E84" s="1281"/>
      <c r="F84" s="1281"/>
      <c r="G84" s="1282"/>
      <c r="H84" s="341">
        <f>H76+H77</f>
        <v>2478657</v>
      </c>
      <c r="I84" s="341">
        <f t="shared" ref="I84:J84" si="17">I76+I77</f>
        <v>2278937</v>
      </c>
      <c r="J84" s="341">
        <f t="shared" si="17"/>
        <v>2278937</v>
      </c>
    </row>
    <row r="85" spans="1:10" s="337" customFormat="1" ht="18.75" x14ac:dyDescent="0.3">
      <c r="A85" s="1277" t="s">
        <v>428</v>
      </c>
      <c r="B85" s="1278"/>
      <c r="C85" s="1278"/>
      <c r="D85" s="1278"/>
      <c r="E85" s="1278"/>
      <c r="F85" s="1278"/>
      <c r="G85" s="1279"/>
      <c r="H85" s="341">
        <f>SUM(H86:H91)</f>
        <v>599519</v>
      </c>
      <c r="I85" s="341">
        <f t="shared" ref="I85:J85" si="18">SUM(I86:I91)</f>
        <v>599519</v>
      </c>
      <c r="J85" s="341">
        <f t="shared" si="18"/>
        <v>599519</v>
      </c>
    </row>
    <row r="86" spans="1:10" s="337" customFormat="1" ht="20.25" x14ac:dyDescent="0.25">
      <c r="A86" s="1277" t="s">
        <v>343</v>
      </c>
      <c r="B86" s="1278"/>
      <c r="C86" s="1278"/>
      <c r="D86" s="1278"/>
      <c r="E86" s="1278"/>
      <c r="F86" s="1278"/>
      <c r="G86" s="1279"/>
      <c r="H86" s="338">
        <f>'ПЕЧАТЬ СИ'!G14</f>
        <v>599519</v>
      </c>
      <c r="I86" s="287">
        <v>599519</v>
      </c>
      <c r="J86" s="287">
        <v>599519</v>
      </c>
    </row>
    <row r="87" spans="1:10" s="337" customFormat="1" ht="20.25" x14ac:dyDescent="0.25">
      <c r="A87" s="1277" t="s">
        <v>429</v>
      </c>
      <c r="B87" s="1278"/>
      <c r="C87" s="1278"/>
      <c r="D87" s="1278"/>
      <c r="E87" s="1278"/>
      <c r="F87" s="1278"/>
      <c r="G87" s="1279"/>
      <c r="H87" s="338">
        <f>'ПЕЧАТЬ СИ'!G15</f>
        <v>0</v>
      </c>
      <c r="I87" s="287"/>
      <c r="J87" s="287"/>
    </row>
    <row r="88" spans="1:10" s="337" customFormat="1" ht="20.25" x14ac:dyDescent="0.25">
      <c r="A88" s="1277" t="s">
        <v>430</v>
      </c>
      <c r="B88" s="1278"/>
      <c r="C88" s="1278"/>
      <c r="D88" s="1278"/>
      <c r="E88" s="1278"/>
      <c r="F88" s="1278"/>
      <c r="G88" s="1279"/>
      <c r="H88" s="338">
        <f>'ПЕЧАТЬ СИ'!G16</f>
        <v>0</v>
      </c>
      <c r="I88" s="287"/>
      <c r="J88" s="287"/>
    </row>
    <row r="89" spans="1:10" s="337" customFormat="1" ht="18" customHeight="1" x14ac:dyDescent="0.25">
      <c r="A89" s="1277" t="s">
        <v>431</v>
      </c>
      <c r="B89" s="1278"/>
      <c r="C89" s="1278"/>
      <c r="D89" s="1278"/>
      <c r="E89" s="1278"/>
      <c r="F89" s="1278"/>
      <c r="G89" s="1279"/>
      <c r="H89" s="338">
        <f>'ПЕЧАТЬ СИ'!G17</f>
        <v>0</v>
      </c>
      <c r="I89" s="338"/>
      <c r="J89" s="338"/>
    </row>
    <row r="90" spans="1:10" s="337" customFormat="1" ht="18" customHeight="1" x14ac:dyDescent="0.25">
      <c r="A90" s="1280" t="s">
        <v>432</v>
      </c>
      <c r="B90" s="1281"/>
      <c r="C90" s="1281"/>
      <c r="D90" s="1281"/>
      <c r="E90" s="1281"/>
      <c r="F90" s="1281"/>
      <c r="G90" s="1282"/>
      <c r="H90" s="338">
        <f>'ПЕЧАТЬ СИ'!G18</f>
        <v>0</v>
      </c>
      <c r="I90" s="338"/>
      <c r="J90" s="338"/>
    </row>
    <row r="91" spans="1:10" s="337" customFormat="1" ht="38.450000000000003" customHeight="1" x14ac:dyDescent="0.25">
      <c r="A91" s="1280" t="s">
        <v>433</v>
      </c>
      <c r="B91" s="1281"/>
      <c r="C91" s="1281"/>
      <c r="D91" s="1281"/>
      <c r="E91" s="1281"/>
      <c r="F91" s="1281"/>
      <c r="G91" s="1282"/>
      <c r="H91" s="338">
        <f>'ПЕЧАТЬ СИ'!G19</f>
        <v>0</v>
      </c>
      <c r="I91" s="338"/>
      <c r="J91" s="338"/>
    </row>
  </sheetData>
  <sheetProtection password="CC31" sheet="1" objects="1" scenarios="1" formatCells="0" formatColumns="0" formatRows="0"/>
  <mergeCells count="102">
    <mergeCell ref="A87:G87"/>
    <mergeCell ref="A88:G88"/>
    <mergeCell ref="A79:G79"/>
    <mergeCell ref="A74:B74"/>
    <mergeCell ref="C74:F74"/>
    <mergeCell ref="C75:F75"/>
    <mergeCell ref="C76:F76"/>
    <mergeCell ref="C78:F78"/>
    <mergeCell ref="A75:B78"/>
    <mergeCell ref="C77:F77"/>
    <mergeCell ref="A82:G82"/>
    <mergeCell ref="A84:G84"/>
    <mergeCell ref="A85:G85"/>
    <mergeCell ref="A83:G83"/>
    <mergeCell ref="A86:G86"/>
    <mergeCell ref="A67:B67"/>
    <mergeCell ref="C67:F67"/>
    <mergeCell ref="C55:F55"/>
    <mergeCell ref="C57:F57"/>
    <mergeCell ref="G7:G8"/>
    <mergeCell ref="A9:B10"/>
    <mergeCell ref="G9:G10"/>
    <mergeCell ref="C50:F50"/>
    <mergeCell ref="A68:B71"/>
    <mergeCell ref="A61:B64"/>
    <mergeCell ref="C63:F63"/>
    <mergeCell ref="C70:F70"/>
    <mergeCell ref="C68:F68"/>
    <mergeCell ref="C69:F69"/>
    <mergeCell ref="C71:F71"/>
    <mergeCell ref="C61:F61"/>
    <mergeCell ref="C62:F62"/>
    <mergeCell ref="C64:F64"/>
    <mergeCell ref="A31:B31"/>
    <mergeCell ref="C31:F31"/>
    <mergeCell ref="A32:B32"/>
    <mergeCell ref="C32:F32"/>
    <mergeCell ref="A28:B28"/>
    <mergeCell ref="C28:F28"/>
    <mergeCell ref="C4:G5"/>
    <mergeCell ref="C10:F10"/>
    <mergeCell ref="A6:B6"/>
    <mergeCell ref="C6:F6"/>
    <mergeCell ref="C7:F7"/>
    <mergeCell ref="C9:F9"/>
    <mergeCell ref="A7:B8"/>
    <mergeCell ref="C8:F8"/>
    <mergeCell ref="A60:B60"/>
    <mergeCell ref="C60:F60"/>
    <mergeCell ref="A54:B57"/>
    <mergeCell ref="C56:F56"/>
    <mergeCell ref="A29:B29"/>
    <mergeCell ref="C29:F29"/>
    <mergeCell ref="C12:F13"/>
    <mergeCell ref="H4:J4"/>
    <mergeCell ref="A1:J3"/>
    <mergeCell ref="I18:J18"/>
    <mergeCell ref="A34:B34"/>
    <mergeCell ref="C34:G34"/>
    <mergeCell ref="A15:G15"/>
    <mergeCell ref="C19:F19"/>
    <mergeCell ref="A11:B11"/>
    <mergeCell ref="C25:F25"/>
    <mergeCell ref="A16:G16"/>
    <mergeCell ref="C26:F26"/>
    <mergeCell ref="A22:B22"/>
    <mergeCell ref="A19:B19"/>
    <mergeCell ref="A20:B21"/>
    <mergeCell ref="A24:B25"/>
    <mergeCell ref="A26:B26"/>
    <mergeCell ref="C20:F20"/>
    <mergeCell ref="C21:F21"/>
    <mergeCell ref="C24:F24"/>
    <mergeCell ref="C22:F22"/>
    <mergeCell ref="A14:G14"/>
    <mergeCell ref="C11:F11"/>
    <mergeCell ref="A12:B13"/>
    <mergeCell ref="A4:B5"/>
    <mergeCell ref="A89:G89"/>
    <mergeCell ref="A90:G90"/>
    <mergeCell ref="A91:G91"/>
    <mergeCell ref="A36:B36"/>
    <mergeCell ref="A37:B39"/>
    <mergeCell ref="C36:F36"/>
    <mergeCell ref="A53:B53"/>
    <mergeCell ref="C53:F53"/>
    <mergeCell ref="C37:F37"/>
    <mergeCell ref="C38:F38"/>
    <mergeCell ref="C39:F39"/>
    <mergeCell ref="A41:B41"/>
    <mergeCell ref="C41:G41"/>
    <mergeCell ref="C54:F54"/>
    <mergeCell ref="A42:B42"/>
    <mergeCell ref="C42:F42"/>
    <mergeCell ref="A43:B43"/>
    <mergeCell ref="C43:F43"/>
    <mergeCell ref="A46:B46"/>
    <mergeCell ref="C46:F46"/>
    <mergeCell ref="A47:B50"/>
    <mergeCell ref="C47:F47"/>
    <mergeCell ref="C48:F48"/>
    <mergeCell ref="C49:F49"/>
  </mergeCells>
  <pageMargins left="0.86614173228346458" right="0.19685039370078741" top="0.74803149606299213" bottom="0.74803149606299213" header="0.31496062992125984" footer="0.31496062992125984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пояснительная</vt:lpstr>
      <vt:lpstr>ПЕЧАТЬ ПФХД</vt:lpstr>
      <vt:lpstr>ПЕЧАТЬ СИ</vt:lpstr>
      <vt:lpstr>расшифровка 4</vt:lpstr>
      <vt:lpstr>расшифровка 5</vt:lpstr>
      <vt:lpstr>расшифровка 2</vt:lpstr>
      <vt:lpstr>расшифровка 6</vt:lpstr>
      <vt:lpstr>ПРОВЕРКА</vt:lpstr>
      <vt:lpstr>'ПЕЧАТЬ ПФХД'!Область_печати</vt:lpstr>
      <vt:lpstr>'ПЕЧАТЬ СИ'!Область_печати</vt:lpstr>
      <vt:lpstr>'расшифровка 2'!Область_печати</vt:lpstr>
      <vt:lpstr>'расшифровка 4'!Область_печати</vt:lpstr>
      <vt:lpstr>'расшифровка 5'!Область_печати</vt:lpstr>
      <vt:lpstr>'расшифровка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</dc:creator>
  <cp:lastModifiedBy>FForester PC</cp:lastModifiedBy>
  <cp:lastPrinted>2022-02-17T06:19:32Z</cp:lastPrinted>
  <dcterms:created xsi:type="dcterms:W3CDTF">2016-11-02T07:05:09Z</dcterms:created>
  <dcterms:modified xsi:type="dcterms:W3CDTF">2022-02-17T06:19:37Z</dcterms:modified>
</cp:coreProperties>
</file>